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dinda\Desktop\Statistics website\"/>
    </mc:Choice>
  </mc:AlternateContent>
  <bookViews>
    <workbookView xWindow="20" yWindow="-20" windowWidth="7580" windowHeight="11640" tabRatio="714"/>
  </bookViews>
  <sheets>
    <sheet name="Departmental Data 12-13" sheetId="3" r:id="rId1"/>
    <sheet name="TaxItem Data 12-13" sheetId="1" r:id="rId2"/>
    <sheet name="Regional Data 12-13" sheetId="2" r:id="rId3"/>
  </sheets>
  <calcPr calcId="162913"/>
</workbook>
</file>

<file path=xl/calcChain.xml><?xml version="1.0" encoding="utf-8"?>
<calcChain xmlns="http://schemas.openxmlformats.org/spreadsheetml/2006/main">
  <c r="N37" i="2" l="1"/>
  <c r="M62" i="2"/>
  <c r="M63" i="2"/>
  <c r="E28" i="2"/>
  <c r="I28" i="2"/>
  <c r="M28" i="2"/>
  <c r="Q28" i="2"/>
  <c r="E29" i="2"/>
  <c r="I29" i="2"/>
  <c r="M29" i="2"/>
  <c r="Q29" i="2"/>
  <c r="E30" i="2"/>
  <c r="I30" i="2"/>
  <c r="M30" i="2"/>
  <c r="Q30" i="2"/>
  <c r="M91" i="1" l="1"/>
  <c r="I119" i="1"/>
  <c r="J193" i="1" l="1"/>
  <c r="D191" i="1"/>
  <c r="F100" i="1"/>
  <c r="J75" i="1"/>
  <c r="P94" i="2" l="1"/>
  <c r="P99" i="2" s="1"/>
  <c r="P60" i="2"/>
  <c r="P66" i="2" s="1"/>
  <c r="P27" i="2"/>
  <c r="P31" i="2" s="1"/>
  <c r="P188" i="1"/>
  <c r="P177" i="1"/>
  <c r="P140" i="1"/>
  <c r="P189" i="1" s="1"/>
  <c r="P115" i="1"/>
  <c r="P106" i="1"/>
  <c r="P99" i="1"/>
  <c r="P76" i="1"/>
  <c r="P41" i="1"/>
  <c r="Q24" i="1"/>
  <c r="Q25" i="1"/>
  <c r="P21" i="1"/>
  <c r="P18" i="1"/>
  <c r="P116" i="1" l="1"/>
  <c r="P122" i="1" s="1"/>
  <c r="P195" i="1"/>
  <c r="P83" i="1"/>
  <c r="P89" i="1" s="1"/>
  <c r="P22" i="1"/>
  <c r="P26" i="1" s="1"/>
  <c r="K18" i="3" l="1"/>
  <c r="L18" i="3"/>
  <c r="J18" i="3"/>
  <c r="C18" i="3"/>
  <c r="M24" i="1"/>
  <c r="M25" i="1"/>
  <c r="D18" i="3"/>
  <c r="D9" i="3"/>
  <c r="D19" i="3"/>
  <c r="N18" i="3"/>
  <c r="O18" i="3"/>
  <c r="P18" i="3"/>
  <c r="F18" i="3"/>
  <c r="G18" i="3"/>
  <c r="H18" i="3"/>
  <c r="C19" i="3"/>
  <c r="E119" i="1"/>
  <c r="E120" i="1"/>
  <c r="E121" i="1"/>
  <c r="C11" i="3"/>
  <c r="D11" i="3"/>
  <c r="F11" i="3"/>
  <c r="G11" i="3"/>
  <c r="H11" i="3"/>
  <c r="J11" i="3"/>
  <c r="K11" i="3"/>
  <c r="L11" i="3"/>
  <c r="N11" i="3"/>
  <c r="O11" i="3"/>
  <c r="P11" i="3"/>
  <c r="C12" i="3"/>
  <c r="D12" i="3"/>
  <c r="F12" i="3"/>
  <c r="G12" i="3"/>
  <c r="H12" i="3"/>
  <c r="J12" i="3"/>
  <c r="K12" i="3"/>
  <c r="L12" i="3"/>
  <c r="N12" i="3"/>
  <c r="O12" i="3"/>
  <c r="P12" i="3"/>
  <c r="C13" i="3"/>
  <c r="D13" i="3"/>
  <c r="F13" i="3"/>
  <c r="G13" i="3"/>
  <c r="H13" i="3"/>
  <c r="J13" i="3"/>
  <c r="K13" i="3"/>
  <c r="L13" i="3"/>
  <c r="N13" i="3"/>
  <c r="O13" i="3"/>
  <c r="P13" i="3"/>
  <c r="C14" i="3"/>
  <c r="D14" i="3"/>
  <c r="F14" i="3"/>
  <c r="G14" i="3"/>
  <c r="H14" i="3"/>
  <c r="J14" i="3"/>
  <c r="K14" i="3"/>
  <c r="L14" i="3"/>
  <c r="N14" i="3"/>
  <c r="O14" i="3"/>
  <c r="P14" i="3"/>
  <c r="C15" i="3"/>
  <c r="D15" i="3"/>
  <c r="F15" i="3"/>
  <c r="G15" i="3"/>
  <c r="H15" i="3"/>
  <c r="J15" i="3"/>
  <c r="K15" i="3"/>
  <c r="L15" i="3"/>
  <c r="N15" i="3"/>
  <c r="O15" i="3"/>
  <c r="P15" i="3"/>
  <c r="C16" i="3"/>
  <c r="D16" i="3"/>
  <c r="F16" i="3"/>
  <c r="G16" i="3"/>
  <c r="H16" i="3"/>
  <c r="J16" i="3"/>
  <c r="K16" i="3"/>
  <c r="L16" i="3"/>
  <c r="N16" i="3"/>
  <c r="O16" i="3"/>
  <c r="P16" i="3"/>
  <c r="C17" i="3"/>
  <c r="D17" i="3"/>
  <c r="F17" i="3"/>
  <c r="G17" i="3"/>
  <c r="H17" i="3"/>
  <c r="J17" i="3"/>
  <c r="K17" i="3"/>
  <c r="L17" i="3"/>
  <c r="N17" i="3"/>
  <c r="O17" i="3"/>
  <c r="P17" i="3"/>
  <c r="F19" i="3"/>
  <c r="G19" i="3"/>
  <c r="H19" i="3"/>
  <c r="J19" i="3"/>
  <c r="K19" i="3"/>
  <c r="L19" i="3"/>
  <c r="N19" i="3"/>
  <c r="O19" i="3"/>
  <c r="P19" i="3"/>
  <c r="B19" i="3"/>
  <c r="B18" i="3"/>
  <c r="B17" i="3"/>
  <c r="B16" i="3"/>
  <c r="B15" i="3"/>
  <c r="B14" i="3"/>
  <c r="B13" i="3"/>
  <c r="B12" i="3"/>
  <c r="B11" i="3"/>
  <c r="C9" i="3"/>
  <c r="F9" i="3"/>
  <c r="G9" i="3"/>
  <c r="H9" i="3"/>
  <c r="J9" i="3"/>
  <c r="K9" i="3"/>
  <c r="L9" i="3"/>
  <c r="N9" i="3"/>
  <c r="O9" i="3"/>
  <c r="P9" i="3"/>
  <c r="B9" i="3"/>
  <c r="F94" i="2"/>
  <c r="G94" i="2"/>
  <c r="G99" i="2" s="1"/>
  <c r="H94" i="2"/>
  <c r="H99" i="2" s="1"/>
  <c r="B94" i="2"/>
  <c r="B99" i="2" s="1"/>
  <c r="C94" i="2"/>
  <c r="C99" i="2" s="1"/>
  <c r="D94" i="2"/>
  <c r="D99" i="2" s="1"/>
  <c r="K60" i="2"/>
  <c r="K66" i="2" s="1"/>
  <c r="L60" i="2"/>
  <c r="L66" i="2" s="1"/>
  <c r="F60" i="2"/>
  <c r="F66" i="2" s="1"/>
  <c r="G60" i="2"/>
  <c r="G66" i="2" s="1"/>
  <c r="H60" i="2"/>
  <c r="H66" i="2" s="1"/>
  <c r="B60" i="2"/>
  <c r="B66" i="2" s="1"/>
  <c r="C60" i="2"/>
  <c r="C66" i="2" s="1"/>
  <c r="D60" i="2"/>
  <c r="D66" i="2" s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4" i="2"/>
  <c r="F27" i="2"/>
  <c r="F31" i="2" s="1"/>
  <c r="G27" i="2"/>
  <c r="G31" i="2" s="1"/>
  <c r="H27" i="2"/>
  <c r="H31" i="2" s="1"/>
  <c r="B27" i="2"/>
  <c r="B31" i="2" s="1"/>
  <c r="C27" i="2"/>
  <c r="C31" i="2" s="1"/>
  <c r="D27" i="2"/>
  <c r="D31" i="2" s="1"/>
  <c r="E64" i="2"/>
  <c r="E65" i="2"/>
  <c r="E61" i="2"/>
  <c r="E62" i="2"/>
  <c r="I64" i="2"/>
  <c r="I65" i="2"/>
  <c r="I61" i="2"/>
  <c r="I62" i="2"/>
  <c r="M65" i="2"/>
  <c r="Q63" i="2"/>
  <c r="Q64" i="2"/>
  <c r="Q65" i="2"/>
  <c r="N60" i="2"/>
  <c r="N66" i="2" s="1"/>
  <c r="O60" i="2"/>
  <c r="O66" i="2" s="1"/>
  <c r="F106" i="2"/>
  <c r="G106" i="2"/>
  <c r="H106" i="2"/>
  <c r="J106" i="2"/>
  <c r="K106" i="2"/>
  <c r="L106" i="2"/>
  <c r="N106" i="2"/>
  <c r="O106" i="2"/>
  <c r="P106" i="2"/>
  <c r="C106" i="2"/>
  <c r="D106" i="2"/>
  <c r="B106" i="2"/>
  <c r="E193" i="1"/>
  <c r="E194" i="1"/>
  <c r="I193" i="1"/>
  <c r="I194" i="1"/>
  <c r="M193" i="1"/>
  <c r="M194" i="1"/>
  <c r="Q193" i="1"/>
  <c r="Q194" i="1"/>
  <c r="F188" i="1"/>
  <c r="G188" i="1"/>
  <c r="H188" i="1"/>
  <c r="F177" i="1"/>
  <c r="G177" i="1"/>
  <c r="H177" i="1"/>
  <c r="F140" i="1"/>
  <c r="G140" i="1"/>
  <c r="H140" i="1"/>
  <c r="B188" i="1"/>
  <c r="C188" i="1"/>
  <c r="D188" i="1"/>
  <c r="B177" i="1"/>
  <c r="C177" i="1"/>
  <c r="D177" i="1"/>
  <c r="B140" i="1"/>
  <c r="C140" i="1"/>
  <c r="D140" i="1"/>
  <c r="Q136" i="1"/>
  <c r="Q137" i="1"/>
  <c r="Q138" i="1"/>
  <c r="Q139" i="1"/>
  <c r="M136" i="1"/>
  <c r="M137" i="1"/>
  <c r="M138" i="1"/>
  <c r="M139" i="1"/>
  <c r="I136" i="1"/>
  <c r="I137" i="1"/>
  <c r="I138" i="1"/>
  <c r="I139" i="1"/>
  <c r="E136" i="1"/>
  <c r="E137" i="1"/>
  <c r="E138" i="1"/>
  <c r="E139" i="1"/>
  <c r="J140" i="1"/>
  <c r="K140" i="1"/>
  <c r="L140" i="1"/>
  <c r="N140" i="1"/>
  <c r="O140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J177" i="1"/>
  <c r="K177" i="1"/>
  <c r="L177" i="1"/>
  <c r="N177" i="1"/>
  <c r="O177" i="1"/>
  <c r="F115" i="1"/>
  <c r="G115" i="1"/>
  <c r="H115" i="1"/>
  <c r="F106" i="1"/>
  <c r="G106" i="1"/>
  <c r="H106" i="1"/>
  <c r="F99" i="1"/>
  <c r="G99" i="1"/>
  <c r="H99" i="1"/>
  <c r="J115" i="1"/>
  <c r="K115" i="1"/>
  <c r="L115" i="1"/>
  <c r="N115" i="1"/>
  <c r="O115" i="1"/>
  <c r="B115" i="1"/>
  <c r="C115" i="1"/>
  <c r="D115" i="1"/>
  <c r="J106" i="1"/>
  <c r="K106" i="1"/>
  <c r="L106" i="1"/>
  <c r="N106" i="1"/>
  <c r="O106" i="1"/>
  <c r="B106" i="1"/>
  <c r="C106" i="1"/>
  <c r="D106" i="1"/>
  <c r="J99" i="1"/>
  <c r="K99" i="1"/>
  <c r="L99" i="1"/>
  <c r="N99" i="1"/>
  <c r="O99" i="1"/>
  <c r="B99" i="1"/>
  <c r="C99" i="1"/>
  <c r="D99" i="1"/>
  <c r="C41" i="1"/>
  <c r="D41" i="1"/>
  <c r="F41" i="1"/>
  <c r="G41" i="1"/>
  <c r="H41" i="1"/>
  <c r="J41" i="1"/>
  <c r="K41" i="1"/>
  <c r="L41" i="1"/>
  <c r="N41" i="1"/>
  <c r="O41" i="1"/>
  <c r="F81" i="1"/>
  <c r="G81" i="1"/>
  <c r="H81" i="1"/>
  <c r="J81" i="1"/>
  <c r="K81" i="1"/>
  <c r="L81" i="1"/>
  <c r="N81" i="1"/>
  <c r="O81" i="1"/>
  <c r="F76" i="1"/>
  <c r="G76" i="1"/>
  <c r="H76" i="1"/>
  <c r="J76" i="1"/>
  <c r="K76" i="1"/>
  <c r="L76" i="1"/>
  <c r="N76" i="1"/>
  <c r="O76" i="1"/>
  <c r="Q85" i="1"/>
  <c r="Q86" i="1"/>
  <c r="Q87" i="1"/>
  <c r="Q88" i="1"/>
  <c r="M85" i="1"/>
  <c r="M86" i="1"/>
  <c r="M87" i="1"/>
  <c r="M88" i="1"/>
  <c r="I85" i="1"/>
  <c r="I86" i="1"/>
  <c r="I87" i="1"/>
  <c r="I88" i="1"/>
  <c r="E85" i="1"/>
  <c r="E86" i="1"/>
  <c r="E87" i="1"/>
  <c r="E88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C81" i="1"/>
  <c r="D81" i="1"/>
  <c r="C76" i="1"/>
  <c r="D76" i="1"/>
  <c r="B76" i="1"/>
  <c r="F99" i="2" l="1"/>
  <c r="I27" i="2"/>
  <c r="B189" i="1"/>
  <c r="F189" i="1"/>
  <c r="I18" i="3"/>
  <c r="M9" i="3"/>
  <c r="M17" i="3"/>
  <c r="E16" i="3"/>
  <c r="I14" i="3"/>
  <c r="M13" i="3"/>
  <c r="E9" i="3"/>
  <c r="Q19" i="3"/>
  <c r="Q17" i="3"/>
  <c r="Q16" i="3"/>
  <c r="Q13" i="3"/>
  <c r="Q12" i="3"/>
  <c r="E12" i="3"/>
  <c r="E11" i="3"/>
  <c r="E15" i="3"/>
  <c r="D189" i="1"/>
  <c r="Q9" i="3"/>
  <c r="I15" i="3"/>
  <c r="I19" i="3"/>
  <c r="I16" i="3"/>
  <c r="Q15" i="3"/>
  <c r="M15" i="3"/>
  <c r="Q14" i="3"/>
  <c r="E14" i="3"/>
  <c r="I12" i="3"/>
  <c r="Q11" i="3"/>
  <c r="M11" i="3"/>
  <c r="Q18" i="3"/>
  <c r="M14" i="3"/>
  <c r="I11" i="3"/>
  <c r="I9" i="3"/>
  <c r="E13" i="3"/>
  <c r="E17" i="3"/>
  <c r="M19" i="3"/>
  <c r="I17" i="3"/>
  <c r="M16" i="3"/>
  <c r="I13" i="3"/>
  <c r="M12" i="3"/>
  <c r="B195" i="1"/>
  <c r="G189" i="1"/>
  <c r="H189" i="1"/>
  <c r="I31" i="2"/>
  <c r="E18" i="3"/>
  <c r="E19" i="3"/>
  <c r="M18" i="3"/>
  <c r="C189" i="1"/>
  <c r="L83" i="1"/>
  <c r="L89" i="1" s="1"/>
  <c r="G83" i="1"/>
  <c r="G89" i="1" s="1"/>
  <c r="B116" i="1"/>
  <c r="B122" i="1" s="1"/>
  <c r="L116" i="1"/>
  <c r="L122" i="1" s="1"/>
  <c r="D116" i="1"/>
  <c r="O116" i="1"/>
  <c r="O122" i="1" s="1"/>
  <c r="F116" i="1"/>
  <c r="F122" i="1" s="1"/>
  <c r="J116" i="1"/>
  <c r="J122" i="1" s="1"/>
  <c r="K116" i="1"/>
  <c r="K122" i="1" s="1"/>
  <c r="N116" i="1"/>
  <c r="N122" i="1" s="1"/>
  <c r="K83" i="1"/>
  <c r="K89" i="1" s="1"/>
  <c r="H116" i="1"/>
  <c r="H122" i="1" s="1"/>
  <c r="H83" i="1"/>
  <c r="H89" i="1" s="1"/>
  <c r="C116" i="1"/>
  <c r="C122" i="1" s="1"/>
  <c r="G116" i="1"/>
  <c r="G122" i="1" s="1"/>
  <c r="F83" i="1"/>
  <c r="J83" i="1"/>
  <c r="J89" i="1" s="1"/>
  <c r="N83" i="1"/>
  <c r="N89" i="1" s="1"/>
  <c r="O83" i="1"/>
  <c r="O89" i="1" s="1"/>
  <c r="O188" i="1"/>
  <c r="N94" i="2"/>
  <c r="N99" i="2" s="1"/>
  <c r="O94" i="2"/>
  <c r="O99" i="2" s="1"/>
  <c r="Q62" i="2"/>
  <c r="N27" i="2"/>
  <c r="N31" i="2" s="1"/>
  <c r="O27" i="2"/>
  <c r="O31" i="2" s="1"/>
  <c r="N188" i="1"/>
  <c r="N21" i="1"/>
  <c r="O21" i="1"/>
  <c r="N18" i="1"/>
  <c r="O18" i="1"/>
  <c r="C195" i="1" l="1"/>
  <c r="B7" i="3"/>
  <c r="G105" i="2"/>
  <c r="D195" i="1"/>
  <c r="F105" i="2"/>
  <c r="H105" i="2"/>
  <c r="T32" i="3"/>
  <c r="T33" i="3"/>
  <c r="F195" i="1"/>
  <c r="H195" i="1"/>
  <c r="D7" i="3"/>
  <c r="G195" i="1"/>
  <c r="D6" i="3"/>
  <c r="D122" i="1"/>
  <c r="B6" i="3"/>
  <c r="N189" i="1"/>
  <c r="O189" i="1"/>
  <c r="P6" i="3"/>
  <c r="N22" i="1"/>
  <c r="N26" i="1" s="1"/>
  <c r="O22" i="1"/>
  <c r="O26" i="1" s="1"/>
  <c r="J188" i="1"/>
  <c r="K188" i="1"/>
  <c r="L188" i="1"/>
  <c r="J94" i="2"/>
  <c r="J99" i="2" s="1"/>
  <c r="K94" i="2"/>
  <c r="K99" i="2" s="1"/>
  <c r="L94" i="2"/>
  <c r="L99" i="2" s="1"/>
  <c r="J27" i="2"/>
  <c r="J31" i="2" s="1"/>
  <c r="K27" i="2"/>
  <c r="K31" i="2" s="1"/>
  <c r="L27" i="2"/>
  <c r="L31" i="2" s="1"/>
  <c r="L21" i="1"/>
  <c r="K21" i="1"/>
  <c r="J21" i="1"/>
  <c r="L18" i="1"/>
  <c r="K18" i="1"/>
  <c r="J18" i="1"/>
  <c r="G21" i="1"/>
  <c r="H21" i="1"/>
  <c r="G18" i="1"/>
  <c r="H18" i="1"/>
  <c r="F21" i="1"/>
  <c r="F18" i="1"/>
  <c r="D83" i="1"/>
  <c r="D21" i="1"/>
  <c r="D18" i="1"/>
  <c r="C83" i="1"/>
  <c r="C21" i="1"/>
  <c r="C18" i="1"/>
  <c r="B81" i="1"/>
  <c r="B41" i="1"/>
  <c r="B21" i="1"/>
  <c r="B18" i="1"/>
  <c r="Q40" i="1"/>
  <c r="M23" i="1"/>
  <c r="M20" i="1"/>
  <c r="M19" i="1"/>
  <c r="M4" i="2"/>
  <c r="Q4" i="2"/>
  <c r="M5" i="2"/>
  <c r="Q5" i="2"/>
  <c r="M6" i="2"/>
  <c r="Q6" i="2"/>
  <c r="M7" i="2"/>
  <c r="Q7" i="2"/>
  <c r="M8" i="2"/>
  <c r="Q8" i="2"/>
  <c r="M9" i="2"/>
  <c r="Q9" i="2"/>
  <c r="M10" i="2"/>
  <c r="Q10" i="2"/>
  <c r="M11" i="2"/>
  <c r="Q11" i="2"/>
  <c r="M12" i="2"/>
  <c r="Q12" i="2"/>
  <c r="M13" i="2"/>
  <c r="Q13" i="2"/>
  <c r="M14" i="2"/>
  <c r="Q14" i="2"/>
  <c r="M15" i="2"/>
  <c r="Q15" i="2"/>
  <c r="M16" i="2"/>
  <c r="Q16" i="2"/>
  <c r="M17" i="2"/>
  <c r="Q17" i="2"/>
  <c r="M18" i="2"/>
  <c r="Q18" i="2"/>
  <c r="M19" i="2"/>
  <c r="Q19" i="2"/>
  <c r="M20" i="2"/>
  <c r="Q20" i="2"/>
  <c r="M21" i="2"/>
  <c r="Q21" i="2"/>
  <c r="M22" i="2"/>
  <c r="Q22" i="2"/>
  <c r="M23" i="2"/>
  <c r="Q23" i="2"/>
  <c r="M24" i="2"/>
  <c r="Q24" i="2"/>
  <c r="M25" i="2"/>
  <c r="Q25" i="2"/>
  <c r="M26" i="2"/>
  <c r="Q26" i="2"/>
  <c r="I37" i="2"/>
  <c r="Q37" i="2"/>
  <c r="I38" i="2"/>
  <c r="M38" i="2"/>
  <c r="Q38" i="2"/>
  <c r="I39" i="2"/>
  <c r="M39" i="2"/>
  <c r="Q39" i="2"/>
  <c r="I40" i="2"/>
  <c r="M40" i="2"/>
  <c r="Q40" i="2"/>
  <c r="I41" i="2"/>
  <c r="M41" i="2"/>
  <c r="Q41" i="2"/>
  <c r="I42" i="2"/>
  <c r="M42" i="2"/>
  <c r="Q42" i="2"/>
  <c r="I43" i="2"/>
  <c r="M43" i="2"/>
  <c r="Q43" i="2"/>
  <c r="I44" i="2"/>
  <c r="M44" i="2"/>
  <c r="Q44" i="2"/>
  <c r="I45" i="2"/>
  <c r="M45" i="2"/>
  <c r="Q45" i="2"/>
  <c r="I46" i="2"/>
  <c r="M46" i="2"/>
  <c r="Q46" i="2"/>
  <c r="I47" i="2"/>
  <c r="M47" i="2"/>
  <c r="Q47" i="2"/>
  <c r="I48" i="2"/>
  <c r="M48" i="2"/>
  <c r="Q48" i="2"/>
  <c r="I49" i="2"/>
  <c r="M49" i="2"/>
  <c r="Q49" i="2"/>
  <c r="I50" i="2"/>
  <c r="M50" i="2"/>
  <c r="Q50" i="2"/>
  <c r="I51" i="2"/>
  <c r="M51" i="2"/>
  <c r="Q51" i="2"/>
  <c r="I52" i="2"/>
  <c r="M52" i="2"/>
  <c r="Q52" i="2"/>
  <c r="I53" i="2"/>
  <c r="M53" i="2"/>
  <c r="Q53" i="2"/>
  <c r="I54" i="2"/>
  <c r="M54" i="2"/>
  <c r="Q54" i="2"/>
  <c r="I55" i="2"/>
  <c r="M55" i="2"/>
  <c r="Q55" i="2"/>
  <c r="I56" i="2"/>
  <c r="M56" i="2"/>
  <c r="Q56" i="2"/>
  <c r="I57" i="2"/>
  <c r="M57" i="2"/>
  <c r="Q57" i="2"/>
  <c r="I58" i="2"/>
  <c r="M58" i="2"/>
  <c r="Q58" i="2"/>
  <c r="I59" i="2"/>
  <c r="M59" i="2"/>
  <c r="Q59" i="2"/>
  <c r="M61" i="2"/>
  <c r="Q61" i="2"/>
  <c r="I63" i="2"/>
  <c r="M64" i="2"/>
  <c r="I72" i="2"/>
  <c r="M72" i="2"/>
  <c r="Q72" i="2"/>
  <c r="I73" i="2"/>
  <c r="M73" i="2"/>
  <c r="Q73" i="2"/>
  <c r="I74" i="2"/>
  <c r="M74" i="2"/>
  <c r="Q74" i="2"/>
  <c r="I75" i="2"/>
  <c r="M75" i="2"/>
  <c r="Q75" i="2"/>
  <c r="I76" i="2"/>
  <c r="M76" i="2"/>
  <c r="Q76" i="2"/>
  <c r="I77" i="2"/>
  <c r="M77" i="2"/>
  <c r="Q77" i="2"/>
  <c r="I78" i="2"/>
  <c r="M78" i="2"/>
  <c r="Q78" i="2"/>
  <c r="I79" i="2"/>
  <c r="M79" i="2"/>
  <c r="Q79" i="2"/>
  <c r="I80" i="2"/>
  <c r="M80" i="2"/>
  <c r="Q80" i="2"/>
  <c r="I81" i="2"/>
  <c r="M81" i="2"/>
  <c r="Q81" i="2"/>
  <c r="I82" i="2"/>
  <c r="M82" i="2"/>
  <c r="Q82" i="2"/>
  <c r="I83" i="2"/>
  <c r="M83" i="2"/>
  <c r="Q83" i="2"/>
  <c r="I84" i="2"/>
  <c r="M84" i="2"/>
  <c r="Q84" i="2"/>
  <c r="I85" i="2"/>
  <c r="M85" i="2"/>
  <c r="Q85" i="2"/>
  <c r="I86" i="2"/>
  <c r="M86" i="2"/>
  <c r="Q86" i="2"/>
  <c r="I87" i="2"/>
  <c r="M87" i="2"/>
  <c r="Q87" i="2"/>
  <c r="I88" i="2"/>
  <c r="M88" i="2"/>
  <c r="Q88" i="2"/>
  <c r="I89" i="2"/>
  <c r="M89" i="2"/>
  <c r="Q89" i="2"/>
  <c r="I90" i="2"/>
  <c r="M90" i="2"/>
  <c r="Q90" i="2"/>
  <c r="I91" i="2"/>
  <c r="M91" i="2"/>
  <c r="Q91" i="2"/>
  <c r="I92" i="2"/>
  <c r="M92" i="2"/>
  <c r="Q92" i="2"/>
  <c r="I93" i="2"/>
  <c r="M93" i="2"/>
  <c r="Q93" i="2"/>
  <c r="I95" i="2"/>
  <c r="M95" i="2"/>
  <c r="Q95" i="2"/>
  <c r="I96" i="2"/>
  <c r="M96" i="2"/>
  <c r="Q96" i="2"/>
  <c r="I97" i="2"/>
  <c r="M97" i="2"/>
  <c r="Q97" i="2"/>
  <c r="I98" i="2"/>
  <c r="M98" i="2"/>
  <c r="Q98" i="2"/>
  <c r="I4" i="1"/>
  <c r="M4" i="1"/>
  <c r="Q4" i="1"/>
  <c r="I5" i="1"/>
  <c r="M5" i="1"/>
  <c r="Q5" i="1"/>
  <c r="I6" i="1"/>
  <c r="M6" i="1"/>
  <c r="Q6" i="1"/>
  <c r="I7" i="1"/>
  <c r="M7" i="1"/>
  <c r="Q7" i="1"/>
  <c r="I8" i="1"/>
  <c r="M8" i="1"/>
  <c r="Q8" i="1"/>
  <c r="I9" i="1"/>
  <c r="M9" i="1"/>
  <c r="Q9" i="1"/>
  <c r="I10" i="1"/>
  <c r="M10" i="1"/>
  <c r="Q10" i="1"/>
  <c r="I11" i="1"/>
  <c r="M11" i="1"/>
  <c r="Q11" i="1"/>
  <c r="I12" i="1"/>
  <c r="M12" i="1"/>
  <c r="Q12" i="1"/>
  <c r="I13" i="1"/>
  <c r="M13" i="1"/>
  <c r="Q13" i="1"/>
  <c r="I14" i="1"/>
  <c r="M14" i="1"/>
  <c r="Q14" i="1"/>
  <c r="I15" i="1"/>
  <c r="M15" i="1"/>
  <c r="Q15" i="1"/>
  <c r="I16" i="1"/>
  <c r="M16" i="1"/>
  <c r="Q16" i="1"/>
  <c r="I17" i="1"/>
  <c r="M17" i="1"/>
  <c r="Q17" i="1"/>
  <c r="I19" i="1"/>
  <c r="Q19" i="1"/>
  <c r="I20" i="1"/>
  <c r="Q20" i="1"/>
  <c r="I23" i="1"/>
  <c r="Q23" i="1"/>
  <c r="I33" i="1"/>
  <c r="M33" i="1"/>
  <c r="Q33" i="1"/>
  <c r="I34" i="1"/>
  <c r="M34" i="1"/>
  <c r="Q34" i="1"/>
  <c r="I35" i="1"/>
  <c r="M35" i="1"/>
  <c r="Q35" i="1"/>
  <c r="I36" i="1"/>
  <c r="M36" i="1"/>
  <c r="Q36" i="1"/>
  <c r="I37" i="1"/>
  <c r="M37" i="1"/>
  <c r="Q37" i="1"/>
  <c r="I38" i="1"/>
  <c r="M38" i="1"/>
  <c r="Q38" i="1"/>
  <c r="I39" i="1"/>
  <c r="M39" i="1"/>
  <c r="Q39" i="1"/>
  <c r="I40" i="1"/>
  <c r="M40" i="1"/>
  <c r="I43" i="1"/>
  <c r="M43" i="1"/>
  <c r="Q43" i="1"/>
  <c r="I44" i="1"/>
  <c r="M44" i="1"/>
  <c r="Q44" i="1"/>
  <c r="I45" i="1"/>
  <c r="M45" i="1"/>
  <c r="Q45" i="1"/>
  <c r="I46" i="1"/>
  <c r="M46" i="1"/>
  <c r="Q46" i="1"/>
  <c r="I47" i="1"/>
  <c r="M47" i="1"/>
  <c r="Q47" i="1"/>
  <c r="I48" i="1"/>
  <c r="M48" i="1"/>
  <c r="Q48" i="1"/>
  <c r="I49" i="1"/>
  <c r="M49" i="1"/>
  <c r="Q49" i="1"/>
  <c r="I50" i="1"/>
  <c r="M50" i="1"/>
  <c r="Q50" i="1"/>
  <c r="I51" i="1"/>
  <c r="M51" i="1"/>
  <c r="I77" i="1"/>
  <c r="M77" i="1"/>
  <c r="Q77" i="1"/>
  <c r="I78" i="1"/>
  <c r="M78" i="1"/>
  <c r="Q78" i="1"/>
  <c r="I79" i="1"/>
  <c r="M79" i="1"/>
  <c r="Q79" i="1"/>
  <c r="I80" i="1"/>
  <c r="M80" i="1"/>
  <c r="Q80" i="1"/>
  <c r="I82" i="1"/>
  <c r="M82" i="1"/>
  <c r="Q82" i="1"/>
  <c r="I84" i="1"/>
  <c r="M84" i="1"/>
  <c r="Q84" i="1"/>
  <c r="I95" i="1"/>
  <c r="M95" i="1"/>
  <c r="Q95" i="1"/>
  <c r="I96" i="1"/>
  <c r="M96" i="1"/>
  <c r="Q96" i="1"/>
  <c r="I97" i="1"/>
  <c r="M97" i="1"/>
  <c r="Q97" i="1"/>
  <c r="I98" i="1"/>
  <c r="M98" i="1"/>
  <c r="Q98" i="1"/>
  <c r="I100" i="1"/>
  <c r="M100" i="1"/>
  <c r="Q100" i="1"/>
  <c r="I101" i="1"/>
  <c r="M101" i="1"/>
  <c r="Q101" i="1"/>
  <c r="I102" i="1"/>
  <c r="M102" i="1"/>
  <c r="Q102" i="1"/>
  <c r="I103" i="1"/>
  <c r="M103" i="1"/>
  <c r="Q103" i="1"/>
  <c r="I104" i="1"/>
  <c r="M104" i="1"/>
  <c r="Q104" i="1"/>
  <c r="I105" i="1"/>
  <c r="M105" i="1"/>
  <c r="Q105" i="1"/>
  <c r="I108" i="1"/>
  <c r="M108" i="1"/>
  <c r="Q108" i="1"/>
  <c r="I109" i="1"/>
  <c r="M109" i="1"/>
  <c r="Q109" i="1"/>
  <c r="I110" i="1"/>
  <c r="M110" i="1"/>
  <c r="Q110" i="1"/>
  <c r="I111" i="1"/>
  <c r="M111" i="1"/>
  <c r="Q111" i="1"/>
  <c r="I112" i="1"/>
  <c r="M112" i="1"/>
  <c r="Q112" i="1"/>
  <c r="I113" i="1"/>
  <c r="M113" i="1"/>
  <c r="Q113" i="1"/>
  <c r="I114" i="1"/>
  <c r="M114" i="1"/>
  <c r="Q114" i="1"/>
  <c r="I117" i="1"/>
  <c r="M117" i="1"/>
  <c r="Q117" i="1"/>
  <c r="I118" i="1"/>
  <c r="M118" i="1"/>
  <c r="Q118" i="1"/>
  <c r="M119" i="1"/>
  <c r="Q119" i="1"/>
  <c r="I120" i="1"/>
  <c r="M120" i="1"/>
  <c r="Q120" i="1"/>
  <c r="I121" i="1"/>
  <c r="M121" i="1"/>
  <c r="Q121" i="1"/>
  <c r="I129" i="1"/>
  <c r="M129" i="1"/>
  <c r="Q129" i="1"/>
  <c r="I130" i="1"/>
  <c r="M130" i="1"/>
  <c r="Q130" i="1"/>
  <c r="I131" i="1"/>
  <c r="M131" i="1"/>
  <c r="Q131" i="1"/>
  <c r="I133" i="1"/>
  <c r="M133" i="1"/>
  <c r="Q133" i="1"/>
  <c r="I134" i="1"/>
  <c r="M134" i="1"/>
  <c r="Q134" i="1"/>
  <c r="I135" i="1"/>
  <c r="M135" i="1"/>
  <c r="Q135" i="1"/>
  <c r="I142" i="1"/>
  <c r="M142" i="1"/>
  <c r="Q142" i="1"/>
  <c r="I143" i="1"/>
  <c r="M143" i="1"/>
  <c r="Q143" i="1"/>
  <c r="I144" i="1"/>
  <c r="M144" i="1"/>
  <c r="Q144" i="1"/>
  <c r="I145" i="1"/>
  <c r="M145" i="1"/>
  <c r="Q145" i="1"/>
  <c r="I146" i="1"/>
  <c r="M146" i="1"/>
  <c r="Q146" i="1"/>
  <c r="I147" i="1"/>
  <c r="M147" i="1"/>
  <c r="Q147" i="1"/>
  <c r="I148" i="1"/>
  <c r="M148" i="1"/>
  <c r="Q148" i="1"/>
  <c r="I149" i="1"/>
  <c r="M149" i="1"/>
  <c r="Q149" i="1"/>
  <c r="I150" i="1"/>
  <c r="M150" i="1"/>
  <c r="Q150" i="1"/>
  <c r="I151" i="1"/>
  <c r="M151" i="1"/>
  <c r="Q151" i="1"/>
  <c r="I179" i="1"/>
  <c r="M179" i="1"/>
  <c r="Q179" i="1"/>
  <c r="I180" i="1"/>
  <c r="M180" i="1"/>
  <c r="Q180" i="1"/>
  <c r="I181" i="1"/>
  <c r="M181" i="1"/>
  <c r="Q181" i="1"/>
  <c r="I182" i="1"/>
  <c r="M182" i="1"/>
  <c r="Q182" i="1"/>
  <c r="I183" i="1"/>
  <c r="M183" i="1"/>
  <c r="Q183" i="1"/>
  <c r="I184" i="1"/>
  <c r="M184" i="1"/>
  <c r="Q184" i="1"/>
  <c r="I185" i="1"/>
  <c r="M185" i="1"/>
  <c r="Q185" i="1"/>
  <c r="I186" i="1"/>
  <c r="M186" i="1"/>
  <c r="Q186" i="1"/>
  <c r="I187" i="1"/>
  <c r="M187" i="1"/>
  <c r="Q187" i="1"/>
  <c r="I191" i="1"/>
  <c r="M191" i="1"/>
  <c r="Q191" i="1"/>
  <c r="I192" i="1"/>
  <c r="M192" i="1"/>
  <c r="Q192" i="1"/>
  <c r="E51" i="1"/>
  <c r="E95" i="1"/>
  <c r="E43" i="1"/>
  <c r="E44" i="1"/>
  <c r="E45" i="1"/>
  <c r="E46" i="1"/>
  <c r="E47" i="1"/>
  <c r="E48" i="1"/>
  <c r="E49" i="1"/>
  <c r="E50" i="1"/>
  <c r="E82" i="1"/>
  <c r="E84" i="1"/>
  <c r="E19" i="1"/>
  <c r="E20" i="1"/>
  <c r="E23" i="1"/>
  <c r="E118" i="1"/>
  <c r="E96" i="1"/>
  <c r="E97" i="1"/>
  <c r="E98" i="1"/>
  <c r="E179" i="1"/>
  <c r="E180" i="1"/>
  <c r="E181" i="1"/>
  <c r="E182" i="1"/>
  <c r="E183" i="1"/>
  <c r="E184" i="1"/>
  <c r="E185" i="1"/>
  <c r="E186" i="1"/>
  <c r="E187" i="1"/>
  <c r="E191" i="1"/>
  <c r="E192" i="1"/>
  <c r="E142" i="1"/>
  <c r="E143" i="1"/>
  <c r="E144" i="1"/>
  <c r="E145" i="1"/>
  <c r="E146" i="1"/>
  <c r="E147" i="1"/>
  <c r="E148" i="1"/>
  <c r="E149" i="1"/>
  <c r="E150" i="1"/>
  <c r="E151" i="1"/>
  <c r="E129" i="1"/>
  <c r="E130" i="1"/>
  <c r="E131" i="1"/>
  <c r="E133" i="1"/>
  <c r="E134" i="1"/>
  <c r="E135" i="1"/>
  <c r="E110" i="1"/>
  <c r="E111" i="1"/>
  <c r="E112" i="1"/>
  <c r="E113" i="1"/>
  <c r="E114" i="1"/>
  <c r="E117" i="1"/>
  <c r="E109" i="1"/>
  <c r="E108" i="1"/>
  <c r="E102" i="1"/>
  <c r="E103" i="1"/>
  <c r="E104" i="1"/>
  <c r="E105" i="1"/>
  <c r="E101" i="1"/>
  <c r="E100" i="1"/>
  <c r="E77" i="1"/>
  <c r="E78" i="1"/>
  <c r="E79" i="1"/>
  <c r="E80" i="1"/>
  <c r="E34" i="1"/>
  <c r="E35" i="1"/>
  <c r="E36" i="1"/>
  <c r="E37" i="1"/>
  <c r="E38" i="1"/>
  <c r="E39" i="1"/>
  <c r="E40" i="1"/>
  <c r="E3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5" i="2"/>
  <c r="E96" i="2"/>
  <c r="E98" i="2"/>
  <c r="E72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4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3" i="2"/>
  <c r="E37" i="2"/>
  <c r="Q51" i="1"/>
  <c r="E97" i="2"/>
  <c r="N195" i="1" l="1"/>
  <c r="O195" i="1"/>
  <c r="T28" i="3"/>
  <c r="Q27" i="2"/>
  <c r="Q31" i="2" s="1"/>
  <c r="M27" i="2"/>
  <c r="M31" i="2" s="1"/>
  <c r="I21" i="1"/>
  <c r="Q21" i="1"/>
  <c r="M21" i="1"/>
  <c r="P105" i="2"/>
  <c r="P107" i="2" s="1"/>
  <c r="I106" i="2"/>
  <c r="M106" i="2"/>
  <c r="E106" i="2"/>
  <c r="Q106" i="2"/>
  <c r="I94" i="2"/>
  <c r="I99" i="2" s="1"/>
  <c r="M94" i="2"/>
  <c r="M99" i="2" s="1"/>
  <c r="I60" i="2"/>
  <c r="I66" i="2" s="1"/>
  <c r="E94" i="2"/>
  <c r="E99" i="2" s="1"/>
  <c r="E60" i="2"/>
  <c r="E66" i="2" s="1"/>
  <c r="Q60" i="2"/>
  <c r="Q66" i="2" s="1"/>
  <c r="E140" i="1"/>
  <c r="I177" i="1"/>
  <c r="Q140" i="1"/>
  <c r="M177" i="1"/>
  <c r="E177" i="1"/>
  <c r="Q177" i="1"/>
  <c r="I140" i="1"/>
  <c r="M140" i="1"/>
  <c r="M18" i="1"/>
  <c r="Q106" i="1"/>
  <c r="Q99" i="1"/>
  <c r="M115" i="1"/>
  <c r="Q115" i="1"/>
  <c r="M106" i="1"/>
  <c r="M99" i="1"/>
  <c r="B83" i="1"/>
  <c r="B89" i="1" s="1"/>
  <c r="I106" i="1"/>
  <c r="I99" i="1"/>
  <c r="I115" i="1"/>
  <c r="M76" i="1"/>
  <c r="I41" i="1"/>
  <c r="I81" i="1"/>
  <c r="Q76" i="1"/>
  <c r="M41" i="1"/>
  <c r="M81" i="1"/>
  <c r="Q41" i="1"/>
  <c r="E41" i="1"/>
  <c r="Q81" i="1"/>
  <c r="I76" i="1"/>
  <c r="E76" i="1"/>
  <c r="E81" i="1"/>
  <c r="O5" i="3"/>
  <c r="N5" i="3"/>
  <c r="N6" i="3"/>
  <c r="O6" i="3"/>
  <c r="P5" i="3"/>
  <c r="K22" i="1"/>
  <c r="K26" i="1" s="1"/>
  <c r="I188" i="1"/>
  <c r="L22" i="1"/>
  <c r="L26" i="1" s="1"/>
  <c r="Q18" i="1"/>
  <c r="I18" i="1"/>
  <c r="I22" i="1" s="1"/>
  <c r="I26" i="1" s="1"/>
  <c r="Q94" i="2"/>
  <c r="Q99" i="2" s="1"/>
  <c r="E27" i="2"/>
  <c r="E31" i="2" s="1"/>
  <c r="D22" i="1"/>
  <c r="D26" i="1" s="1"/>
  <c r="D89" i="1"/>
  <c r="F22" i="1"/>
  <c r="F26" i="1" s="1"/>
  <c r="E106" i="1"/>
  <c r="B22" i="1"/>
  <c r="J22" i="1"/>
  <c r="J26" i="1" s="1"/>
  <c r="L189" i="1"/>
  <c r="E18" i="1"/>
  <c r="P7" i="3"/>
  <c r="C22" i="1"/>
  <c r="C26" i="1" s="1"/>
  <c r="E188" i="1"/>
  <c r="N7" i="3"/>
  <c r="G22" i="1"/>
  <c r="G26" i="1" s="1"/>
  <c r="E21" i="1"/>
  <c r="H22" i="1"/>
  <c r="H26" i="1" s="1"/>
  <c r="E99" i="1"/>
  <c r="J189" i="1"/>
  <c r="N105" i="2"/>
  <c r="N107" i="2" s="1"/>
  <c r="Q188" i="1"/>
  <c r="C89" i="1"/>
  <c r="F89" i="1"/>
  <c r="K189" i="1"/>
  <c r="M188" i="1"/>
  <c r="E115" i="1"/>
  <c r="O105" i="2"/>
  <c r="O107" i="2" s="1"/>
  <c r="F7" i="3"/>
  <c r="L195" i="1" l="1"/>
  <c r="M22" i="1"/>
  <c r="M26" i="1" s="1"/>
  <c r="Q5" i="3"/>
  <c r="D5" i="3"/>
  <c r="Q6" i="3"/>
  <c r="P8" i="3"/>
  <c r="P10" i="3" s="1"/>
  <c r="P20" i="3" s="1"/>
  <c r="N8" i="3"/>
  <c r="N10" i="3" s="1"/>
  <c r="N20" i="3" s="1"/>
  <c r="B26" i="1"/>
  <c r="B5" i="3"/>
  <c r="H7" i="3"/>
  <c r="G7" i="3"/>
  <c r="K7" i="3"/>
  <c r="K195" i="1"/>
  <c r="C7" i="3"/>
  <c r="J7" i="3"/>
  <c r="J195" i="1"/>
  <c r="F107" i="2"/>
  <c r="I189" i="1"/>
  <c r="I83" i="1"/>
  <c r="I89" i="1" s="1"/>
  <c r="B105" i="2"/>
  <c r="B107" i="2" s="1"/>
  <c r="I116" i="1"/>
  <c r="I122" i="1" s="1"/>
  <c r="M83" i="1"/>
  <c r="M89" i="1" s="1"/>
  <c r="E22" i="1"/>
  <c r="E26" i="1" s="1"/>
  <c r="M116" i="1"/>
  <c r="M122" i="1" s="1"/>
  <c r="Q116" i="1"/>
  <c r="Q122" i="1" s="1"/>
  <c r="Q83" i="1"/>
  <c r="Q89" i="1" s="1"/>
  <c r="E83" i="1"/>
  <c r="M189" i="1"/>
  <c r="L105" i="2"/>
  <c r="L107" i="2" s="1"/>
  <c r="F5" i="3"/>
  <c r="H6" i="3"/>
  <c r="J5" i="3"/>
  <c r="G5" i="3"/>
  <c r="K6" i="3"/>
  <c r="F6" i="3"/>
  <c r="C5" i="3"/>
  <c r="L6" i="3"/>
  <c r="J6" i="3"/>
  <c r="C6" i="3"/>
  <c r="G6" i="3"/>
  <c r="H5" i="3"/>
  <c r="K5" i="3"/>
  <c r="L5" i="3"/>
  <c r="Q22" i="1"/>
  <c r="Q26" i="1" s="1"/>
  <c r="D105" i="2"/>
  <c r="D107" i="2" s="1"/>
  <c r="K105" i="2"/>
  <c r="K107" i="2" s="1"/>
  <c r="J105" i="2"/>
  <c r="J107" i="2" s="1"/>
  <c r="E189" i="1"/>
  <c r="G107" i="2"/>
  <c r="C105" i="2"/>
  <c r="C107" i="2" s="1"/>
  <c r="O7" i="3"/>
  <c r="O8" i="3" s="1"/>
  <c r="O10" i="3" s="1"/>
  <c r="O20" i="3" s="1"/>
  <c r="H107" i="2"/>
  <c r="L7" i="3"/>
  <c r="Q189" i="1"/>
  <c r="E116" i="1"/>
  <c r="E122" i="1" s="1"/>
  <c r="Q195" i="1" l="1"/>
  <c r="I195" i="1"/>
  <c r="E195" i="1"/>
  <c r="M195" i="1"/>
  <c r="I105" i="2"/>
  <c r="I107" i="2" s="1"/>
  <c r="I7" i="3"/>
  <c r="I6" i="3"/>
  <c r="M7" i="3"/>
  <c r="K8" i="3"/>
  <c r="M5" i="3"/>
  <c r="M6" i="3"/>
  <c r="Q7" i="3"/>
  <c r="H8" i="3"/>
  <c r="H10" i="3" s="1"/>
  <c r="H20" i="3" s="1"/>
  <c r="D8" i="3"/>
  <c r="D10" i="3" s="1"/>
  <c r="L8" i="3"/>
  <c r="L10" i="3" s="1"/>
  <c r="L20" i="3" s="1"/>
  <c r="C8" i="3"/>
  <c r="C10" i="3" s="1"/>
  <c r="C20" i="3" s="1"/>
  <c r="J8" i="3"/>
  <c r="J10" i="3" s="1"/>
  <c r="J20" i="3" s="1"/>
  <c r="G8" i="3"/>
  <c r="G10" i="3" s="1"/>
  <c r="G20" i="3" s="1"/>
  <c r="F8" i="3"/>
  <c r="F10" i="3" s="1"/>
  <c r="F20" i="3" s="1"/>
  <c r="M105" i="2"/>
  <c r="M107" i="2" s="1"/>
  <c r="E89" i="1"/>
  <c r="E5" i="3"/>
  <c r="B8" i="3"/>
  <c r="I5" i="3"/>
  <c r="E6" i="3"/>
  <c r="E7" i="3"/>
  <c r="E105" i="2"/>
  <c r="E107" i="2" s="1"/>
  <c r="Q105" i="2"/>
  <c r="Q107" i="2" s="1"/>
  <c r="Q8" i="3" l="1"/>
  <c r="K10" i="3"/>
  <c r="K20" i="3" s="1"/>
  <c r="M8" i="3"/>
  <c r="M10" i="3" s="1"/>
  <c r="M20" i="3" s="1"/>
  <c r="D20" i="3"/>
  <c r="B10" i="3"/>
  <c r="B20" i="3" s="1"/>
  <c r="E8" i="3"/>
  <c r="E10" i="3" s="1"/>
  <c r="E20" i="3" s="1"/>
  <c r="I8" i="3"/>
  <c r="I10" i="3" s="1"/>
  <c r="I20" i="3" s="1"/>
  <c r="Q10" i="3" l="1"/>
  <c r="Q20" i="3" l="1"/>
  <c r="M37" i="2" l="1"/>
  <c r="M60" i="2" s="1"/>
  <c r="M66" i="2" s="1"/>
  <c r="J60" i="2"/>
  <c r="J66" i="2" s="1"/>
</calcChain>
</file>

<file path=xl/sharedStrings.xml><?xml version="1.0" encoding="utf-8"?>
<sst xmlns="http://schemas.openxmlformats.org/spreadsheetml/2006/main" count="498" uniqueCount="218">
  <si>
    <t>Limited Companies</t>
  </si>
  <si>
    <t>Parastatals</t>
  </si>
  <si>
    <t>Individuals</t>
  </si>
  <si>
    <t>W/Tax (IRMD)</t>
  </si>
  <si>
    <t>Capital Gains Tax</t>
  </si>
  <si>
    <t>Shipping Tax</t>
  </si>
  <si>
    <t>Transport</t>
  </si>
  <si>
    <t>Misc.Collections</t>
  </si>
  <si>
    <t>W/Tax (G&amp;S)</t>
  </si>
  <si>
    <t>W/Tax Ins. Commission</t>
  </si>
  <si>
    <t>W/Tax Bank Interest</t>
  </si>
  <si>
    <t>Treasury Bills</t>
  </si>
  <si>
    <t>Rental Tax</t>
  </si>
  <si>
    <t>Gaming Tax</t>
  </si>
  <si>
    <t>Sub-total</t>
  </si>
  <si>
    <t>P.A.Y.E.</t>
  </si>
  <si>
    <t>B. Skills &amp; Dev.Levy</t>
  </si>
  <si>
    <t>Ilala</t>
  </si>
  <si>
    <t>Kinondoni</t>
  </si>
  <si>
    <t>Temeke</t>
  </si>
  <si>
    <t>Arusha</t>
  </si>
  <si>
    <t>Coast</t>
  </si>
  <si>
    <t>Dodoma</t>
  </si>
  <si>
    <t>Iringa</t>
  </si>
  <si>
    <t>Kagera</t>
  </si>
  <si>
    <t>Kigoma</t>
  </si>
  <si>
    <t>Kilimanjaro</t>
  </si>
  <si>
    <t>Lindi</t>
  </si>
  <si>
    <t>Mara</t>
  </si>
  <si>
    <t>Mbeya</t>
  </si>
  <si>
    <t>Morogoro</t>
  </si>
  <si>
    <t>Mtwara</t>
  </si>
  <si>
    <t>Mwanza</t>
  </si>
  <si>
    <t>Ruvuma</t>
  </si>
  <si>
    <t>Shinyanga</t>
  </si>
  <si>
    <t>Singida</t>
  </si>
  <si>
    <t>Tabora</t>
  </si>
  <si>
    <t>Tanga</t>
  </si>
  <si>
    <t>Rukwa</t>
  </si>
  <si>
    <t>Manyara</t>
  </si>
  <si>
    <t>Excise Duty- Local</t>
  </si>
  <si>
    <t>Beer</t>
  </si>
  <si>
    <t>Cigarettes</t>
  </si>
  <si>
    <t>Soft Drinks</t>
  </si>
  <si>
    <t>Sub-Total</t>
  </si>
  <si>
    <t>VAT-Local</t>
  </si>
  <si>
    <t>Textiles</t>
  </si>
  <si>
    <t>Sugar</t>
  </si>
  <si>
    <t>Others</t>
  </si>
  <si>
    <t>Business Licence</t>
  </si>
  <si>
    <t>Departure Charges</t>
  </si>
  <si>
    <t>Motor Vehicle Taxes</t>
  </si>
  <si>
    <t>Stamp Duty</t>
  </si>
  <si>
    <t>Sub Total</t>
  </si>
  <si>
    <t>Non Tax Revenue</t>
  </si>
  <si>
    <t>Treasury Voucher</t>
  </si>
  <si>
    <t>Excise Duty Petroleum</t>
  </si>
  <si>
    <t>VAT-Imports</t>
  </si>
  <si>
    <t>Fuel Levy</t>
  </si>
  <si>
    <t>Other Import charges</t>
  </si>
  <si>
    <t>Exports Duty</t>
  </si>
  <si>
    <t xml:space="preserve">Auction Sales </t>
  </si>
  <si>
    <t>Transit Fees</t>
  </si>
  <si>
    <t>Sales of Stores</t>
  </si>
  <si>
    <t>Printing &amp; Publications</t>
  </si>
  <si>
    <t>Customs Warehouse Rent</t>
  </si>
  <si>
    <t>Customs Agency Fees</t>
  </si>
  <si>
    <t>Other Collections</t>
  </si>
  <si>
    <t>DTI-Processing fees</t>
  </si>
  <si>
    <t>1.2%Destination Insp.Fee</t>
  </si>
  <si>
    <t>D'Salaam SC</t>
  </si>
  <si>
    <t>MJKNIA</t>
  </si>
  <si>
    <t>Less Transfers to refunds A/C</t>
  </si>
  <si>
    <t>Stamp duty</t>
  </si>
  <si>
    <t>Corporate Taxes</t>
  </si>
  <si>
    <t>PAYE</t>
  </si>
  <si>
    <t>B.Skills &amp; Dev.Levy</t>
  </si>
  <si>
    <t>July</t>
  </si>
  <si>
    <t>Excise Duty-on wine and sprit</t>
  </si>
  <si>
    <t>Departure charges</t>
  </si>
  <si>
    <t>Exp- Duty-cash/nut</t>
  </si>
  <si>
    <t>August</t>
  </si>
  <si>
    <t>September</t>
  </si>
  <si>
    <t>DEPARTMENT</t>
  </si>
  <si>
    <t>Customs and Excise</t>
  </si>
  <si>
    <t>Large Taxpayers</t>
  </si>
  <si>
    <t>Add:Treasury Voucher</t>
  </si>
  <si>
    <t>TAX ITEM</t>
  </si>
  <si>
    <t>Less Transfers to refunds A/C.</t>
  </si>
  <si>
    <t>Domestic Revenue</t>
  </si>
  <si>
    <t>Cement</t>
  </si>
  <si>
    <t>Electricity</t>
  </si>
  <si>
    <t>Telephone</t>
  </si>
  <si>
    <t>W/Tax on Goods &amp;services</t>
  </si>
  <si>
    <t>W/Tax on IRMD</t>
  </si>
  <si>
    <t>W/Tax on Bank Interest</t>
  </si>
  <si>
    <t>Other Withholding Taxes</t>
  </si>
  <si>
    <t>Direct Taxes</t>
  </si>
  <si>
    <t>Less:Transf:12%DI &amp; Proc.</t>
  </si>
  <si>
    <t>Add: Treasury Vouchers</t>
  </si>
  <si>
    <t>Source: Tanzania Revenue Authority</t>
  </si>
  <si>
    <t>Non-Tax Revenue</t>
  </si>
  <si>
    <t>Import Duty (Non-petroleum)</t>
  </si>
  <si>
    <t>Excise Duty-Non-petroleum Imports</t>
  </si>
  <si>
    <t>TOTAL (NET)</t>
  </si>
  <si>
    <t>TOTAL (GROSS)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</si>
  <si>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</si>
  <si>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</si>
  <si>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</si>
  <si>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</si>
  <si>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</si>
  <si>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</si>
  <si>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</si>
  <si>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</si>
  <si>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</si>
  <si>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</si>
  <si>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4th Quarter 2009/10</t>
  </si>
  <si>
    <t>Less Transfers to refunds A/C &amp; VAT</t>
  </si>
  <si>
    <t>Million TShs.</t>
  </si>
  <si>
    <t>Bottled water</t>
  </si>
  <si>
    <t>Bottled Water</t>
  </si>
  <si>
    <t>NON-TAX  REVENUE</t>
  </si>
  <si>
    <t>Less: Income Tax Refunds</t>
  </si>
  <si>
    <t xml:space="preserve">Less: VAT Refunds </t>
  </si>
  <si>
    <t>Less:transfer to VETA &amp; Others</t>
  </si>
  <si>
    <t>Leee: Tranfer to HESLB</t>
  </si>
  <si>
    <t>Less:Transfer to VETA &amp; Others</t>
  </si>
  <si>
    <t>Spirits</t>
  </si>
  <si>
    <t>Softdrinks</t>
  </si>
  <si>
    <t xml:space="preserve"> Wine  and Liquor</t>
  </si>
  <si>
    <t>Plastic Bags</t>
  </si>
  <si>
    <t>Fruits and juices</t>
  </si>
  <si>
    <t>Entertainment (Music and films tapes)</t>
  </si>
  <si>
    <t xml:space="preserve"> Cigarattes</t>
  </si>
  <si>
    <t>sugar</t>
  </si>
  <si>
    <t xml:space="preserve"> Beer</t>
  </si>
  <si>
    <t>Konyagi</t>
  </si>
  <si>
    <t>Wines and Liquor</t>
  </si>
  <si>
    <t>Metal Products</t>
  </si>
  <si>
    <t>Plastics</t>
  </si>
  <si>
    <t>Furniture and Wood Products</t>
  </si>
  <si>
    <t>MV Spares and Bicycles</t>
  </si>
  <si>
    <t>Forestry Products</t>
  </si>
  <si>
    <t xml:space="preserve"> Electricity</t>
  </si>
  <si>
    <t>Retailers</t>
  </si>
  <si>
    <t>Wholesalers</t>
  </si>
  <si>
    <t xml:space="preserve"> Hotel Services</t>
  </si>
  <si>
    <t>Catering Services</t>
  </si>
  <si>
    <t>Building Contractors</t>
  </si>
  <si>
    <t>Electrical Contractors</t>
  </si>
  <si>
    <t>Engineering Services</t>
  </si>
  <si>
    <t>Accountants</t>
  </si>
  <si>
    <t>Consultancy</t>
  </si>
  <si>
    <t>Clearing and Forwarding</t>
  </si>
  <si>
    <t>Vehicle Repairs</t>
  </si>
  <si>
    <t>Tour Operators</t>
  </si>
  <si>
    <t>Radios and Television</t>
  </si>
  <si>
    <t>Security Services</t>
  </si>
  <si>
    <t>Less:transf. to Vendor (MV D/Licence)</t>
  </si>
  <si>
    <t>Add:Customs Pro.fees</t>
  </si>
  <si>
    <t>Less:Customs Pro.fees</t>
  </si>
  <si>
    <t>Cigarette</t>
  </si>
  <si>
    <t>Soft drinks</t>
  </si>
  <si>
    <t>Natural Gas</t>
  </si>
  <si>
    <t>Mobile phone Air time</t>
  </si>
  <si>
    <t xml:space="preserve"> Konyagi</t>
  </si>
  <si>
    <t xml:space="preserve"> Textiles</t>
  </si>
  <si>
    <t xml:space="preserve"> Soaps and Detergents</t>
  </si>
  <si>
    <t xml:space="preserve"> Electrical Products</t>
  </si>
  <si>
    <t xml:space="preserve"> Spirits</t>
  </si>
  <si>
    <t xml:space="preserve"> Metal Products</t>
  </si>
  <si>
    <t xml:space="preserve"> Plastics</t>
  </si>
  <si>
    <t xml:space="preserve"> Furniture and Wood Products</t>
  </si>
  <si>
    <t xml:space="preserve"> MV Spares and Bicycles</t>
  </si>
  <si>
    <t xml:space="preserve"> Bottled Water</t>
  </si>
  <si>
    <t xml:space="preserve"> Retailers</t>
  </si>
  <si>
    <t xml:space="preserve"> Wholesalers</t>
  </si>
  <si>
    <t xml:space="preserve"> Transport</t>
  </si>
  <si>
    <t xml:space="preserve">  Hotel Services</t>
  </si>
  <si>
    <t xml:space="preserve"> Catering Services</t>
  </si>
  <si>
    <t xml:space="preserve"> Building Contractors</t>
  </si>
  <si>
    <t xml:space="preserve"> Electrical Contractors</t>
  </si>
  <si>
    <t xml:space="preserve"> Engineering Services</t>
  </si>
  <si>
    <t xml:space="preserve"> Accountants</t>
  </si>
  <si>
    <t xml:space="preserve"> Consultancy</t>
  </si>
  <si>
    <t xml:space="preserve"> Clearing and Forwarding</t>
  </si>
  <si>
    <t xml:space="preserve"> Vehicle Repairs</t>
  </si>
  <si>
    <t xml:space="preserve"> Tour Operators</t>
  </si>
  <si>
    <t xml:space="preserve"> Radios and Television</t>
  </si>
  <si>
    <t xml:space="preserve"> Security Services</t>
  </si>
  <si>
    <t>Less: VAT Refunds</t>
  </si>
  <si>
    <t>Less:  Refunds VAT of ZRB</t>
  </si>
  <si>
    <t>Direct Tax (Regional wise) - Domestic Revenue Department for 2012/2013</t>
  </si>
  <si>
    <t>Indirect Tax (Regional wise) - Domestic Revenue Department for 2012/2013</t>
  </si>
  <si>
    <t>Customs and Excise (Regional wise) - Department for 2012/2013</t>
  </si>
  <si>
    <t>Large Taxpayers Department for 2012/2013</t>
  </si>
  <si>
    <t>1st Quarter 2012/13</t>
  </si>
  <si>
    <t>2nd Quarter 2012/13</t>
  </si>
  <si>
    <t>3rd Quarter 2012/13</t>
  </si>
  <si>
    <t>4th Quarter 2012/13</t>
  </si>
  <si>
    <t>Departmental actual revenue collections in quarterly for 2012/2013</t>
  </si>
  <si>
    <t>Direct Tax (Itemwise) - Domestic Revenue Department for 2012/2013</t>
  </si>
  <si>
    <t>Indirect Tax (Itemwise) - Domestic Revenue Department for 2012/2013</t>
  </si>
  <si>
    <t>Customs and Excise (Itemwise) - Department for 2012/2013</t>
  </si>
  <si>
    <t>Large Taxpayers (Itemwise) - Department for 2012/2013</t>
  </si>
  <si>
    <t>Add:Treasury V.</t>
  </si>
  <si>
    <t>Less: VAT Refunds &amp; ZRB</t>
  </si>
  <si>
    <t>Leee: Tr.HESLB</t>
  </si>
  <si>
    <t>Less:transfer to Vendor (MV D/Licence)</t>
  </si>
  <si>
    <t>TOTAL 1</t>
  </si>
  <si>
    <t>Less:  Transfer to Income Tax Refunds</t>
  </si>
  <si>
    <t>Less:  Transfer to Customs Refunds</t>
  </si>
  <si>
    <t xml:space="preserve">Less: Transfer to  VAT Refunds </t>
  </si>
  <si>
    <t>Less:Transfer to ZRB</t>
  </si>
  <si>
    <t>Less: Transfers to Vendor (MV D/licence)</t>
  </si>
  <si>
    <t>Add:Customs Proc.fees collected</t>
  </si>
  <si>
    <t>Less:Customes proc. Fees transferred to TRA.</t>
  </si>
  <si>
    <t>VAT- Petroleum Lubricants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</si>
</sst>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_(* #,##0_);_(* \(#,##0\);_(* &quot;-&quot;??_);_(@_)"/>
    <numFmt numFmtId="167" formatCode="_-* #,##0.0_-;\-* #,##0.0_-;_-* &quot;-&quot;??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Tahoma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lightGray"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NumberFormat="1" applyFont="1"/>
    <xf numFmtId="164" fontId="2" fillId="2" borderId="1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0" borderId="0" xfId="0" applyBorder="1"/>
    <xf numFmtId="164" fontId="2" fillId="0" borderId="1" xfId="1" applyNumberFormat="1" applyFont="1" applyBorder="1"/>
    <xf numFmtId="0" fontId="2" fillId="0" borderId="1" xfId="0" applyFont="1" applyBorder="1"/>
    <xf numFmtId="0" fontId="3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7" fillId="0" borderId="0" xfId="0" applyFont="1" applyBorder="1"/>
    <xf numFmtId="43" fontId="0" fillId="0" borderId="0" xfId="0" applyNumberFormat="1"/>
    <xf numFmtId="164" fontId="0" fillId="0" borderId="1" xfId="1" applyNumberFormat="1" applyFont="1" applyFill="1" applyBorder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164" fontId="1" fillId="0" borderId="1" xfId="1" applyNumberFormat="1" applyFont="1" applyFill="1" applyBorder="1" applyAlignment="1">
      <alignment horizontal="center"/>
    </xf>
    <xf numFmtId="0" fontId="1" fillId="0" borderId="1" xfId="0" applyFont="1" applyFill="1" applyBorder="1"/>
    <xf numFmtId="164" fontId="4" fillId="0" borderId="0" xfId="1" applyNumberFormat="1" applyFont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1" fillId="0" borderId="1" xfId="1" applyNumberFormat="1" applyFont="1" applyFill="1" applyBorder="1"/>
    <xf numFmtId="164" fontId="4" fillId="0" borderId="0" xfId="0" applyNumberFormat="1" applyFont="1"/>
    <xf numFmtId="165" fontId="4" fillId="0" borderId="0" xfId="0" applyNumberFormat="1" applyFont="1"/>
    <xf numFmtId="43" fontId="4" fillId="0" borderId="0" xfId="0" applyNumberFormat="1" applyFont="1"/>
    <xf numFmtId="164" fontId="0" fillId="0" borderId="0" xfId="0" applyNumberFormat="1"/>
    <xf numFmtId="164" fontId="2" fillId="0" borderId="0" xfId="1" applyNumberFormat="1" applyFont="1"/>
    <xf numFmtId="166" fontId="4" fillId="0" borderId="0" xfId="0" applyNumberFormat="1" applyFont="1"/>
    <xf numFmtId="167" fontId="8" fillId="0" borderId="1" xfId="1" applyNumberFormat="1" applyFont="1" applyFill="1" applyBorder="1"/>
    <xf numFmtId="164" fontId="4" fillId="0" borderId="1" xfId="0" quotePrefix="1" applyNumberFormat="1" applyFont="1" applyBorder="1"/>
    <xf numFmtId="164" fontId="2" fillId="2" borderId="1" xfId="1" applyNumberFormat="1" applyFont="1" applyFill="1" applyBorder="1" applyAlignment="1">
      <alignment horizontal="center"/>
    </xf>
    <xf numFmtId="43" fontId="0" fillId="0" borderId="0" xfId="1" applyFont="1"/>
    <xf numFmtId="164" fontId="0" fillId="0" borderId="0" xfId="1" quotePrefix="1" applyNumberFormat="1" applyFont="1"/>
    <xf numFmtId="164" fontId="0" fillId="0" borderId="0" xfId="1" applyNumberFormat="1" applyFont="1" applyFill="1"/>
    <xf numFmtId="0" fontId="0" fillId="0" borderId="0" xfId="0" applyFill="1"/>
    <xf numFmtId="0" fontId="0" fillId="0" borderId="1" xfId="0" applyFill="1" applyBorder="1"/>
    <xf numFmtId="43" fontId="0" fillId="0" borderId="0" xfId="0" applyNumberFormat="1" applyFill="1"/>
    <xf numFmtId="0" fontId="2" fillId="0" borderId="1" xfId="0" applyFont="1" applyFill="1" applyBorder="1"/>
    <xf numFmtId="164" fontId="2" fillId="0" borderId="1" xfId="1" applyNumberFormat="1" applyFont="1" applyFill="1" applyBorder="1"/>
    <xf numFmtId="43" fontId="0" fillId="0" borderId="0" xfId="1" applyFont="1" applyFill="1"/>
    <xf numFmtId="0" fontId="0" fillId="0" borderId="2" xfId="0" applyFill="1" applyBorder="1"/>
    <xf numFmtId="167" fontId="0" fillId="0" borderId="1" xfId="1" quotePrefix="1" applyNumberFormat="1" applyFont="1" applyFill="1" applyBorder="1" applyAlignment="1">
      <alignment horizontal="right"/>
    </xf>
    <xf numFmtId="0" fontId="2" fillId="0" borderId="2" xfId="0" applyFont="1" applyFill="1" applyBorder="1"/>
    <xf numFmtId="164" fontId="4" fillId="0" borderId="1" xfId="1" applyNumberFormat="1" applyFont="1" applyFill="1" applyBorder="1"/>
    <xf numFmtId="164" fontId="0" fillId="0" borderId="0" xfId="0" applyNumberFormat="1" applyFill="1"/>
    <xf numFmtId="0" fontId="4" fillId="0" borderId="1" xfId="0" applyFont="1" applyFill="1" applyBorder="1"/>
    <xf numFmtId="164" fontId="2" fillId="0" borderId="3" xfId="1" applyNumberFormat="1" applyFont="1" applyFill="1" applyBorder="1"/>
    <xf numFmtId="167" fontId="0" fillId="0" borderId="1" xfId="1" applyNumberFormat="1" applyFont="1" applyFill="1" applyBorder="1" applyAlignment="1">
      <alignment horizontal="right"/>
    </xf>
    <xf numFmtId="167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7" fontId="4" fillId="0" borderId="1" xfId="1" applyNumberFormat="1" applyFont="1" applyFill="1" applyBorder="1"/>
    <xf numFmtId="167" fontId="0" fillId="0" borderId="1" xfId="1" applyNumberFormat="1" applyFont="1" applyFill="1" applyBorder="1"/>
    <xf numFmtId="0" fontId="2" fillId="3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abSelected="1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Q5" sqref="Q5"/>
    </sheetView>
  </sheetViews>
  <sheetFormatPr defaultColWidth="9.1796875" defaultRowHeight="12.5" x14ac:dyDescent="0.25"/>
  <cols>
    <col min="1" max="1" width="35.26953125" style="11" customWidth="1"/>
    <col min="2" max="17" width="11.7265625" style="11" customWidth="1"/>
    <col min="18" max="18" width="12.81640625" style="11" bestFit="1" customWidth="1"/>
    <col min="19" max="20" width="12.81640625" style="11" customWidth="1"/>
    <col min="21" max="21" width="34.7265625" style="11" customWidth="1"/>
    <col min="22" max="22" width="13" style="11" bestFit="1" customWidth="1"/>
    <col min="23" max="23" width="3.7265625" style="11" customWidth="1"/>
    <col min="24" max="24" width="11.26953125" style="11" bestFit="1" customWidth="1"/>
    <col min="25" max="25" width="12.7265625" style="11" customWidth="1"/>
    <col min="26" max="16384" width="9.1796875" style="11"/>
  </cols>
  <sheetData>
    <row r="1" spans="1:26" ht="15.5" x14ac:dyDescent="0.35">
      <c r="A1" s="8" t="s">
        <v>200</v>
      </c>
    </row>
    <row r="2" spans="1:26" ht="15.5" x14ac:dyDescent="0.35">
      <c r="A2" s="8"/>
      <c r="M2" s="10"/>
      <c r="Q2" s="10" t="s">
        <v>118</v>
      </c>
    </row>
    <row r="3" spans="1:26" ht="13" x14ac:dyDescent="0.3">
      <c r="A3" s="57" t="s">
        <v>83</v>
      </c>
      <c r="B3" s="56" t="s">
        <v>196</v>
      </c>
      <c r="C3" s="56"/>
      <c r="D3" s="56"/>
      <c r="E3" s="56"/>
      <c r="F3" s="56" t="s">
        <v>197</v>
      </c>
      <c r="G3" s="56"/>
      <c r="H3" s="56"/>
      <c r="I3" s="56"/>
      <c r="J3" s="56" t="s">
        <v>198</v>
      </c>
      <c r="K3" s="56"/>
      <c r="L3" s="56"/>
      <c r="M3" s="56"/>
      <c r="N3" s="56" t="s">
        <v>199</v>
      </c>
      <c r="O3" s="56"/>
      <c r="P3" s="56"/>
      <c r="Q3" s="56"/>
    </row>
    <row r="4" spans="1:26" ht="13" x14ac:dyDescent="0.3">
      <c r="A4" s="57"/>
      <c r="B4" s="2" t="s">
        <v>77</v>
      </c>
      <c r="C4" s="2" t="s">
        <v>81</v>
      </c>
      <c r="D4" s="2" t="s">
        <v>82</v>
      </c>
      <c r="E4" s="2" t="s">
        <v>106</v>
      </c>
      <c r="F4" s="2" t="s">
        <v>107</v>
      </c>
      <c r="G4" s="2" t="s">
        <v>108</v>
      </c>
      <c r="H4" s="2" t="s">
        <v>109</v>
      </c>
      <c r="I4" s="2" t="s">
        <v>106</v>
      </c>
      <c r="J4" s="2" t="s">
        <v>110</v>
      </c>
      <c r="K4" s="2" t="s">
        <v>111</v>
      </c>
      <c r="L4" s="2" t="s">
        <v>112</v>
      </c>
      <c r="M4" s="2" t="s">
        <v>106</v>
      </c>
      <c r="N4" s="2" t="s">
        <v>113</v>
      </c>
      <c r="O4" s="2" t="s">
        <v>114</v>
      </c>
      <c r="P4" s="2" t="s">
        <v>115</v>
      </c>
      <c r="Q4" s="2" t="s">
        <v>106</v>
      </c>
    </row>
    <row r="5" spans="1:26" x14ac:dyDescent="0.25">
      <c r="A5" s="12" t="s">
        <v>89</v>
      </c>
      <c r="B5" s="22">
        <f>'TaxItem Data 12-13'!B22+'TaxItem Data 12-13'!B83</f>
        <v>91679.29093261002</v>
      </c>
      <c r="C5" s="22">
        <f>'TaxItem Data 12-13'!C83+'TaxItem Data 12-13'!C22</f>
        <v>108118.80801939301</v>
      </c>
      <c r="D5" s="22">
        <f>'TaxItem Data 12-13'!D83+'TaxItem Data 12-13'!D22-2417.94639601989</f>
        <v>127380.21961645011</v>
      </c>
      <c r="E5" s="22">
        <f>SUM(B5:D5)</f>
        <v>327178.31856845313</v>
      </c>
      <c r="F5" s="22">
        <f>'TaxItem Data 12-13'!F83+'TaxItem Data 12-13'!F22</f>
        <v>100843.47754013</v>
      </c>
      <c r="G5" s="22">
        <f>'TaxItem Data 12-13'!G83+'TaxItem Data 12-13'!G22</f>
        <v>96799.383219840005</v>
      </c>
      <c r="H5" s="22">
        <f>'TaxItem Data 12-13'!H83+'TaxItem Data 12-13'!H22</f>
        <v>137939.02824258996</v>
      </c>
      <c r="I5" s="22">
        <f>SUM(F5:H5)</f>
        <v>335581.88900255994</v>
      </c>
      <c r="J5" s="22">
        <f>'TaxItem Data 12-13'!J83+'TaxItem Data 12-13'!J22</f>
        <v>111068.61163212146</v>
      </c>
      <c r="K5" s="22">
        <f>'TaxItem Data 12-13'!K83+'TaxItem Data 12-13'!K22</f>
        <v>115863.99876747097</v>
      </c>
      <c r="L5" s="22">
        <f>'TaxItem Data 12-13'!L83+'TaxItem Data 12-13'!L22</f>
        <v>142390.80076456329</v>
      </c>
      <c r="M5" s="22">
        <f>SUM(J5:L5)</f>
        <v>369323.4111641557</v>
      </c>
      <c r="N5" s="22">
        <f>'TaxItem Data 12-13'!N83+'TaxItem Data 12-13'!N22</f>
        <v>111247.06296618999</v>
      </c>
      <c r="O5" s="22">
        <f>'TaxItem Data 12-13'!O83+'TaxItem Data 12-13'!O22</f>
        <v>122329.57368876001</v>
      </c>
      <c r="P5" s="22">
        <f>'TaxItem Data 12-13'!P83+'TaxItem Data 12-13'!P22</f>
        <v>174559.09480314999</v>
      </c>
      <c r="Q5" s="22">
        <f>SUM(N5:P5)</f>
        <v>408135.73145809997</v>
      </c>
      <c r="R5" s="27"/>
      <c r="S5" s="21"/>
      <c r="T5" s="21"/>
      <c r="U5" s="21"/>
      <c r="V5" s="21"/>
      <c r="W5" s="30"/>
      <c r="X5" s="25"/>
      <c r="Y5" s="25"/>
      <c r="Z5" s="26"/>
    </row>
    <row r="6" spans="1:26" x14ac:dyDescent="0.25">
      <c r="A6" s="12" t="s">
        <v>84</v>
      </c>
      <c r="B6" s="22">
        <f>'TaxItem Data 12-13'!B116</f>
        <v>222513.89281472008</v>
      </c>
      <c r="C6" s="22">
        <f>'TaxItem Data 12-13'!C116</f>
        <v>256962.43948502999</v>
      </c>
      <c r="D6" s="22">
        <f>'TaxItem Data 12-13'!D116</f>
        <v>230859.91242360996</v>
      </c>
      <c r="E6" s="22">
        <f>SUM(B6:D6)</f>
        <v>710336.24472336005</v>
      </c>
      <c r="F6" s="22">
        <f>'TaxItem Data 12-13'!F116</f>
        <v>238621.68452645006</v>
      </c>
      <c r="G6" s="22">
        <f>'TaxItem Data 12-13'!G116</f>
        <v>261058.54825358</v>
      </c>
      <c r="H6" s="22">
        <f>'TaxItem Data 12-13'!H116</f>
        <v>267919.05570967996</v>
      </c>
      <c r="I6" s="22">
        <f t="shared" ref="I6:I19" si="0">SUM(F6:H6)</f>
        <v>767599.28848971007</v>
      </c>
      <c r="J6" s="22">
        <f>'TaxItem Data 12-13'!J116</f>
        <v>257539.61573855995</v>
      </c>
      <c r="K6" s="22">
        <f>'TaxItem Data 12-13'!K116</f>
        <v>244246.79104844001</v>
      </c>
      <c r="L6" s="22">
        <f>'TaxItem Data 12-13'!L116</f>
        <v>237355.16873814003</v>
      </c>
      <c r="M6" s="22">
        <f t="shared" ref="M6:M19" si="1">SUM(J6:L6)</f>
        <v>739141.57552513992</v>
      </c>
      <c r="N6" s="22">
        <f>'TaxItem Data 12-13'!N116</f>
        <v>247158.24183151999</v>
      </c>
      <c r="O6" s="22">
        <f>'TaxItem Data 12-13'!O116</f>
        <v>249599.99346298006</v>
      </c>
      <c r="P6" s="22">
        <f>'TaxItem Data 12-13'!P116</f>
        <v>257964.04199304292</v>
      </c>
      <c r="Q6" s="22">
        <f t="shared" ref="Q6:Q19" si="2">SUM(N6:P6)</f>
        <v>754722.27728754294</v>
      </c>
      <c r="R6" s="27"/>
      <c r="S6" s="21"/>
      <c r="T6" s="21"/>
      <c r="U6" s="21"/>
      <c r="V6" s="21"/>
      <c r="W6" s="30"/>
      <c r="X6" s="25"/>
      <c r="Y6" s="25"/>
      <c r="Z6" s="26"/>
    </row>
    <row r="7" spans="1:26" x14ac:dyDescent="0.25">
      <c r="A7" s="12" t="s">
        <v>85</v>
      </c>
      <c r="B7" s="22">
        <f>'TaxItem Data 12-13'!B189</f>
        <v>218553.14666955004</v>
      </c>
      <c r="C7" s="22">
        <f>'TaxItem Data 12-13'!C189</f>
        <v>226944.61849070998</v>
      </c>
      <c r="D7" s="22">
        <f>'TaxItem Data 12-13'!D189</f>
        <v>393418.42691756994</v>
      </c>
      <c r="E7" s="22">
        <f>SUM(B7:D7)</f>
        <v>838916.19207782997</v>
      </c>
      <c r="F7" s="22">
        <f>'TaxItem Data 12-13'!F189</f>
        <v>229136.44958083</v>
      </c>
      <c r="G7" s="22">
        <f>'TaxItem Data 12-13'!G189</f>
        <v>264992.29322489002</v>
      </c>
      <c r="H7" s="22">
        <f>'TaxItem Data 12-13'!H189</f>
        <v>480028.75340578001</v>
      </c>
      <c r="I7" s="22">
        <f t="shared" si="0"/>
        <v>974157.49621150002</v>
      </c>
      <c r="J7" s="22">
        <f>'TaxItem Data 12-13'!J189</f>
        <v>251695.41177395001</v>
      </c>
      <c r="K7" s="22">
        <f>'TaxItem Data 12-13'!K189</f>
        <v>226566.02814697998</v>
      </c>
      <c r="L7" s="22">
        <f>'TaxItem Data 12-13'!L189</f>
        <v>365167.17131157004</v>
      </c>
      <c r="M7" s="22">
        <f t="shared" si="1"/>
        <v>843428.61123250006</v>
      </c>
      <c r="N7" s="22">
        <f>'TaxItem Data 12-13'!N189</f>
        <v>259504.91813158998</v>
      </c>
      <c r="O7" s="22">
        <f>'TaxItem Data 12-13'!O189</f>
        <v>264529.77430842002</v>
      </c>
      <c r="P7" s="22">
        <f>'TaxItem Data 12-13'!P189</f>
        <v>438567.23888025008</v>
      </c>
      <c r="Q7" s="22">
        <f t="shared" si="2"/>
        <v>962601.93132026005</v>
      </c>
      <c r="R7" s="27"/>
      <c r="S7" s="21"/>
      <c r="T7" s="21"/>
      <c r="U7" s="21"/>
      <c r="V7" s="21"/>
      <c r="W7" s="30"/>
      <c r="X7" s="25"/>
      <c r="Y7" s="25"/>
      <c r="Z7" s="26"/>
    </row>
    <row r="8" spans="1:26" ht="13" x14ac:dyDescent="0.3">
      <c r="A8" s="7" t="s">
        <v>105</v>
      </c>
      <c r="B8" s="6">
        <f>SUM(B5:B7)</f>
        <v>532746.33041688008</v>
      </c>
      <c r="C8" s="6">
        <f t="shared" ref="C8:Q8" si="3">SUM(C5:C7)</f>
        <v>592025.86599513306</v>
      </c>
      <c r="D8" s="6">
        <f t="shared" si="3"/>
        <v>751658.55895763007</v>
      </c>
      <c r="E8" s="6">
        <f t="shared" si="3"/>
        <v>1876430.7553696432</v>
      </c>
      <c r="F8" s="6">
        <f t="shared" si="3"/>
        <v>568601.61164741009</v>
      </c>
      <c r="G8" s="6">
        <f t="shared" si="3"/>
        <v>622850.22469831002</v>
      </c>
      <c r="H8" s="6">
        <f t="shared" si="3"/>
        <v>885886.83735804993</v>
      </c>
      <c r="I8" s="6">
        <f t="shared" si="3"/>
        <v>2077338.6737037702</v>
      </c>
      <c r="J8" s="6">
        <f t="shared" si="3"/>
        <v>620303.63914463145</v>
      </c>
      <c r="K8" s="6">
        <f t="shared" si="3"/>
        <v>586676.81796289096</v>
      </c>
      <c r="L8" s="6">
        <f t="shared" si="3"/>
        <v>744913.14081427339</v>
      </c>
      <c r="M8" s="6">
        <f t="shared" si="3"/>
        <v>1951893.5979217957</v>
      </c>
      <c r="N8" s="6">
        <f t="shared" si="3"/>
        <v>617910.22292929993</v>
      </c>
      <c r="O8" s="6">
        <f t="shared" si="3"/>
        <v>636459.3414601601</v>
      </c>
      <c r="P8" s="6">
        <f t="shared" si="3"/>
        <v>871090.37567644299</v>
      </c>
      <c r="Q8" s="6">
        <f t="shared" si="3"/>
        <v>2125459.9400659027</v>
      </c>
      <c r="R8" s="27"/>
      <c r="S8" s="21"/>
      <c r="T8" s="21"/>
      <c r="U8" s="21"/>
      <c r="V8" s="21"/>
      <c r="W8" s="30"/>
      <c r="X8" s="25"/>
      <c r="Y8" s="25"/>
      <c r="Z8" s="26"/>
    </row>
    <row r="9" spans="1:26" x14ac:dyDescent="0.25">
      <c r="A9" s="13" t="s">
        <v>86</v>
      </c>
      <c r="B9" s="23">
        <f>'TaxItem Data 12-13'!B88+'TaxItem Data 12-13'!B121</f>
        <v>984.84224249999988</v>
      </c>
      <c r="C9" s="23">
        <f>'TaxItem Data 12-13'!C88+'TaxItem Data 12-13'!C121</f>
        <v>2692.6025758000005</v>
      </c>
      <c r="D9" s="23">
        <f>'TaxItem Data 12-13'!D88+'TaxItem Data 12-13'!D121</f>
        <v>2921.1410423699999</v>
      </c>
      <c r="E9" s="22">
        <f>SUM(B9:D9)</f>
        <v>6598.5858606700003</v>
      </c>
      <c r="F9" s="23">
        <f>'TaxItem Data 12-13'!F88+'TaxItem Data 12-13'!F121</f>
        <v>2072.24226142</v>
      </c>
      <c r="G9" s="23">
        <f>'TaxItem Data 12-13'!G88+'TaxItem Data 12-13'!G121</f>
        <v>3881.91119983</v>
      </c>
      <c r="H9" s="23">
        <f>'TaxItem Data 12-13'!H88+'TaxItem Data 12-13'!H121</f>
        <v>2866.7688566300003</v>
      </c>
      <c r="I9" s="22">
        <f t="shared" si="0"/>
        <v>8820.9223178800003</v>
      </c>
      <c r="J9" s="23">
        <f>'TaxItem Data 12-13'!J88+'TaxItem Data 12-13'!J121</f>
        <v>2025.8897189000002</v>
      </c>
      <c r="K9" s="23">
        <f>'TaxItem Data 12-13'!K88+'TaxItem Data 12-13'!K121</f>
        <v>1914.7520927599999</v>
      </c>
      <c r="L9" s="23">
        <f>'TaxItem Data 12-13'!L88+'TaxItem Data 12-13'!L121</f>
        <v>2506.0549445300003</v>
      </c>
      <c r="M9" s="22">
        <f t="shared" si="1"/>
        <v>6446.6967561900001</v>
      </c>
      <c r="N9" s="23">
        <f>'TaxItem Data 12-13'!N88+'TaxItem Data 12-13'!N121</f>
        <v>1039.8925675</v>
      </c>
      <c r="O9" s="23">
        <f>'TaxItem Data 12-13'!O88+'TaxItem Data 12-13'!O121</f>
        <v>2086.35044492</v>
      </c>
      <c r="P9" s="23">
        <f>'TaxItem Data 12-13'!P88+'TaxItem Data 12-13'!P121</f>
        <v>2797.9031581599997</v>
      </c>
      <c r="Q9" s="22">
        <f t="shared" si="2"/>
        <v>5924.1461705799993</v>
      </c>
      <c r="R9" s="27"/>
      <c r="S9" s="21"/>
      <c r="T9" s="21"/>
      <c r="U9" s="21"/>
      <c r="V9" s="21"/>
      <c r="W9" s="30"/>
      <c r="X9" s="25"/>
      <c r="Y9" s="25"/>
    </row>
    <row r="10" spans="1:26" ht="13" x14ac:dyDescent="0.3">
      <c r="A10" s="7" t="s">
        <v>209</v>
      </c>
      <c r="B10" s="6">
        <f>B8+B9</f>
        <v>533731.17265938013</v>
      </c>
      <c r="C10" s="6">
        <f t="shared" ref="C10:Q10" si="4">C8+C9</f>
        <v>594718.4685709331</v>
      </c>
      <c r="D10" s="6">
        <f t="shared" si="4"/>
        <v>754579.70000000007</v>
      </c>
      <c r="E10" s="6">
        <f t="shared" si="4"/>
        <v>1883029.3412303133</v>
      </c>
      <c r="F10" s="6">
        <f t="shared" si="4"/>
        <v>570673.85390883009</v>
      </c>
      <c r="G10" s="6">
        <f t="shared" si="4"/>
        <v>626732.13589814003</v>
      </c>
      <c r="H10" s="6">
        <f t="shared" si="4"/>
        <v>888753.60621467989</v>
      </c>
      <c r="I10" s="6">
        <f t="shared" si="4"/>
        <v>2086159.5960216501</v>
      </c>
      <c r="J10" s="6">
        <f t="shared" si="4"/>
        <v>622329.52886353142</v>
      </c>
      <c r="K10" s="6">
        <f t="shared" si="4"/>
        <v>588591.57005565101</v>
      </c>
      <c r="L10" s="6">
        <f t="shared" si="4"/>
        <v>747419.1957588034</v>
      </c>
      <c r="M10" s="6">
        <f t="shared" si="4"/>
        <v>1958340.2946779856</v>
      </c>
      <c r="N10" s="6">
        <f t="shared" si="4"/>
        <v>618950.11549679993</v>
      </c>
      <c r="O10" s="6">
        <f t="shared" si="4"/>
        <v>638545.69190508011</v>
      </c>
      <c r="P10" s="6">
        <f t="shared" si="4"/>
        <v>873888.27883460303</v>
      </c>
      <c r="Q10" s="6">
        <f t="shared" si="4"/>
        <v>2131384.0862364825</v>
      </c>
      <c r="R10" s="27"/>
      <c r="S10" s="21"/>
      <c r="T10" s="21"/>
      <c r="U10" s="21"/>
      <c r="V10" s="21"/>
      <c r="W10" s="30"/>
      <c r="X10" s="27"/>
      <c r="Y10" s="27"/>
    </row>
    <row r="11" spans="1:26" ht="12.75" customHeight="1" x14ac:dyDescent="0.25">
      <c r="A11" s="13" t="s">
        <v>210</v>
      </c>
      <c r="B11" s="32">
        <f>'TaxItem Data 12-13'!B23+'TaxItem Data 12-13'!B190</f>
        <v>1221.88881395</v>
      </c>
      <c r="C11" s="32">
        <f>'TaxItem Data 12-13'!C23+'TaxItem Data 12-13'!C190</f>
        <v>0</v>
      </c>
      <c r="D11" s="32">
        <f>'TaxItem Data 12-13'!D23+'TaxItem Data 12-13'!D190</f>
        <v>0</v>
      </c>
      <c r="E11" s="22">
        <f t="shared" ref="E11:E19" si="5">SUM(B11:D11)</f>
        <v>1221.88881395</v>
      </c>
      <c r="F11" s="32">
        <f>'TaxItem Data 12-13'!F23+'TaxItem Data 12-13'!F190</f>
        <v>0</v>
      </c>
      <c r="G11" s="32">
        <f>'TaxItem Data 12-13'!G23+'TaxItem Data 12-13'!G190</f>
        <v>0</v>
      </c>
      <c r="H11" s="32">
        <f>'TaxItem Data 12-13'!H23+'TaxItem Data 12-13'!H190</f>
        <v>0</v>
      </c>
      <c r="I11" s="22">
        <f t="shared" si="0"/>
        <v>0</v>
      </c>
      <c r="J11" s="32">
        <f>'TaxItem Data 12-13'!J23+'TaxItem Data 12-13'!J190</f>
        <v>0</v>
      </c>
      <c r="K11" s="32">
        <f>'TaxItem Data 12-13'!K23+'TaxItem Data 12-13'!K190</f>
        <v>7.6</v>
      </c>
      <c r="L11" s="32">
        <f>'TaxItem Data 12-13'!L23+'TaxItem Data 12-13'!L190</f>
        <v>7.6</v>
      </c>
      <c r="M11" s="22">
        <f t="shared" si="1"/>
        <v>15.2</v>
      </c>
      <c r="N11" s="32">
        <f>'TaxItem Data 12-13'!N23+'TaxItem Data 12-13'!N190</f>
        <v>7.6</v>
      </c>
      <c r="O11" s="32">
        <f>'TaxItem Data 12-13'!O23+'TaxItem Data 12-13'!O190</f>
        <v>0</v>
      </c>
      <c r="P11" s="32">
        <f>'TaxItem Data 12-13'!P23+'TaxItem Data 12-13'!P190</f>
        <v>0</v>
      </c>
      <c r="Q11" s="22">
        <f t="shared" si="2"/>
        <v>7.6</v>
      </c>
      <c r="R11" s="27"/>
      <c r="S11" s="21"/>
      <c r="T11" s="21"/>
      <c r="U11" s="21"/>
      <c r="V11" s="21"/>
      <c r="W11" s="30"/>
      <c r="X11" s="25"/>
      <c r="Y11" s="25"/>
    </row>
    <row r="12" spans="1:26" x14ac:dyDescent="0.25">
      <c r="A12" s="13" t="s">
        <v>211</v>
      </c>
      <c r="B12" s="23">
        <f>'TaxItem Data 12-13'!B117</f>
        <v>670.2</v>
      </c>
      <c r="C12" s="23">
        <f>'TaxItem Data 12-13'!C117</f>
        <v>1679.5971056173569</v>
      </c>
      <c r="D12" s="23">
        <f>'TaxItem Data 12-13'!D117</f>
        <v>46.8</v>
      </c>
      <c r="E12" s="22">
        <f t="shared" si="5"/>
        <v>2396.5971056173571</v>
      </c>
      <c r="F12" s="23">
        <f>'TaxItem Data 12-13'!F117</f>
        <v>133.9</v>
      </c>
      <c r="G12" s="23">
        <f>'TaxItem Data 12-13'!G117</f>
        <v>133.9</v>
      </c>
      <c r="H12" s="23">
        <f>'TaxItem Data 12-13'!H117</f>
        <v>133.9</v>
      </c>
      <c r="I12" s="22">
        <f t="shared" si="0"/>
        <v>401.70000000000005</v>
      </c>
      <c r="J12" s="23">
        <f>'TaxItem Data 12-13'!J117</f>
        <v>133.9</v>
      </c>
      <c r="K12" s="23">
        <f>'TaxItem Data 12-13'!K117</f>
        <v>133.9</v>
      </c>
      <c r="L12" s="23">
        <f>'TaxItem Data 12-13'!L117</f>
        <v>133.9</v>
      </c>
      <c r="M12" s="22">
        <f t="shared" si="1"/>
        <v>401.70000000000005</v>
      </c>
      <c r="N12" s="23">
        <f>'TaxItem Data 12-13'!N117</f>
        <v>41.726828399999995</v>
      </c>
      <c r="O12" s="23">
        <f>'TaxItem Data 12-13'!O117</f>
        <v>133.9</v>
      </c>
      <c r="P12" s="23">
        <f>'TaxItem Data 12-13'!P117</f>
        <v>133.9</v>
      </c>
      <c r="Q12" s="22">
        <f t="shared" si="2"/>
        <v>309.5268284</v>
      </c>
      <c r="R12" s="27"/>
      <c r="S12" s="21"/>
      <c r="T12" s="21"/>
      <c r="W12" s="30"/>
    </row>
    <row r="13" spans="1:26" x14ac:dyDescent="0.25">
      <c r="A13" s="13" t="s">
        <v>212</v>
      </c>
      <c r="B13" s="22">
        <f>'TaxItem Data 12-13'!B84+'TaxItem Data 12-13'!B191</f>
        <v>2236.6999999999998</v>
      </c>
      <c r="C13" s="22">
        <f>'TaxItem Data 12-13'!C84+'TaxItem Data 12-13'!C191</f>
        <v>39278.202894382637</v>
      </c>
      <c r="D13" s="22">
        <f>'TaxItem Data 12-13'!D84+'TaxItem Data 12-13'!D191</f>
        <v>10976.31118605005</v>
      </c>
      <c r="E13" s="22">
        <f t="shared" si="5"/>
        <v>52491.214080432685</v>
      </c>
      <c r="F13" s="22">
        <f>'TaxItem Data 12-13'!F84+'TaxItem Data 12-13'!F191</f>
        <v>15127.300000000001</v>
      </c>
      <c r="G13" s="22">
        <f>'TaxItem Data 12-13'!G84+'TaxItem Data 12-13'!G191</f>
        <v>19265.099999999999</v>
      </c>
      <c r="H13" s="22">
        <f>'TaxItem Data 12-13'!H84+'TaxItem Data 12-13'!H191</f>
        <v>19265.099999999999</v>
      </c>
      <c r="I13" s="22">
        <f t="shared" si="0"/>
        <v>53657.5</v>
      </c>
      <c r="J13" s="22">
        <f>'TaxItem Data 12-13'!J84+'TaxItem Data 12-13'!J191</f>
        <v>19265.099999999999</v>
      </c>
      <c r="K13" s="22">
        <f>'TaxItem Data 12-13'!K84+'TaxItem Data 12-13'!K191</f>
        <v>19257.5</v>
      </c>
      <c r="L13" s="22">
        <f>'TaxItem Data 12-13'!L84+'TaxItem Data 12-13'!L191</f>
        <v>19257.5</v>
      </c>
      <c r="M13" s="22">
        <f t="shared" si="1"/>
        <v>57780.1</v>
      </c>
      <c r="N13" s="22">
        <f>'TaxItem Data 12-13'!N84+'TaxItem Data 12-13'!N191</f>
        <v>26323.794195710001</v>
      </c>
      <c r="O13" s="22">
        <f>'TaxItem Data 12-13'!O84+'TaxItem Data 12-13'!O191</f>
        <v>18839</v>
      </c>
      <c r="P13" s="22">
        <f>'TaxItem Data 12-13'!P84+'TaxItem Data 12-13'!P191</f>
        <v>19384.7</v>
      </c>
      <c r="Q13" s="22">
        <f t="shared" si="2"/>
        <v>64547.494195709995</v>
      </c>
      <c r="R13" s="27"/>
      <c r="S13" s="21"/>
      <c r="T13" s="21"/>
      <c r="W13" s="30"/>
      <c r="X13" s="25"/>
      <c r="Y13" s="25"/>
    </row>
    <row r="14" spans="1:26" x14ac:dyDescent="0.25">
      <c r="A14" s="13" t="s">
        <v>213</v>
      </c>
      <c r="B14" s="22">
        <f>'TaxItem Data 12-13'!B192</f>
        <v>1262.1999999999971</v>
      </c>
      <c r="C14" s="22">
        <f>'TaxItem Data 12-13'!C192</f>
        <v>1841.4</v>
      </c>
      <c r="D14" s="22">
        <f>'TaxItem Data 12-13'!D192</f>
        <v>1423.5</v>
      </c>
      <c r="E14" s="22">
        <f t="shared" si="5"/>
        <v>4527.0999999999967</v>
      </c>
      <c r="F14" s="22">
        <f>'TaxItem Data 12-13'!F192</f>
        <v>1725.9</v>
      </c>
      <c r="G14" s="22">
        <f>'TaxItem Data 12-13'!G192</f>
        <v>2000</v>
      </c>
      <c r="H14" s="22">
        <f>'TaxItem Data 12-13'!H192</f>
        <v>2000</v>
      </c>
      <c r="I14" s="22">
        <f t="shared" si="0"/>
        <v>5725.9</v>
      </c>
      <c r="J14" s="22">
        <f>'TaxItem Data 12-13'!J192</f>
        <v>2000</v>
      </c>
      <c r="K14" s="22">
        <f>'TaxItem Data 12-13'!K192</f>
        <v>2000</v>
      </c>
      <c r="L14" s="22">
        <f>'TaxItem Data 12-13'!L192</f>
        <v>2000</v>
      </c>
      <c r="M14" s="22">
        <f t="shared" si="1"/>
        <v>6000</v>
      </c>
      <c r="N14" s="22">
        <f>'TaxItem Data 12-13'!N192</f>
        <v>3004.2423923000001</v>
      </c>
      <c r="O14" s="22">
        <f>'TaxItem Data 12-13'!O192</f>
        <v>2426.6999999999998</v>
      </c>
      <c r="P14" s="22">
        <f>'TaxItem Data 12-13'!P192</f>
        <v>1881</v>
      </c>
      <c r="Q14" s="22">
        <f t="shared" si="2"/>
        <v>7311.9423922999995</v>
      </c>
      <c r="R14" s="27"/>
      <c r="S14" s="21"/>
      <c r="T14" s="21"/>
      <c r="U14" s="21"/>
      <c r="V14" s="21"/>
      <c r="W14" s="30"/>
      <c r="X14" s="25"/>
      <c r="Y14" s="25"/>
    </row>
    <row r="15" spans="1:26" x14ac:dyDescent="0.25">
      <c r="A15" s="13" t="s">
        <v>126</v>
      </c>
      <c r="B15" s="22">
        <f>'TaxItem Data 12-13'!B24+'TaxItem Data 12-13'!B85+'TaxItem Data 12-13'!B193</f>
        <v>2288.4888139499999</v>
      </c>
      <c r="C15" s="22">
        <f>'TaxItem Data 12-13'!C24+'TaxItem Data 12-13'!C85+'TaxItem Data 12-13'!C193</f>
        <v>2288.4888139499999</v>
      </c>
      <c r="D15" s="22">
        <f>'TaxItem Data 12-13'!D24+'TaxItem Data 12-13'!D85+'TaxItem Data 12-13'!D193</f>
        <v>2288.4888139499999</v>
      </c>
      <c r="E15" s="22">
        <f t="shared" si="5"/>
        <v>6865.4664418499997</v>
      </c>
      <c r="F15" s="22">
        <f>'TaxItem Data 12-13'!F24+'TaxItem Data 12-13'!F85+'TaxItem Data 12-13'!F193</f>
        <v>2288.4888139499999</v>
      </c>
      <c r="G15" s="22">
        <f>'TaxItem Data 12-13'!G24+'TaxItem Data 12-13'!G85+'TaxItem Data 12-13'!G193</f>
        <v>2288.4888139499999</v>
      </c>
      <c r="H15" s="22">
        <f>'TaxItem Data 12-13'!H24+'TaxItem Data 12-13'!H85+'TaxItem Data 12-13'!H193</f>
        <v>2288.4888139499999</v>
      </c>
      <c r="I15" s="22">
        <f t="shared" si="0"/>
        <v>6865.4664418499997</v>
      </c>
      <c r="J15" s="22">
        <f>'TaxItem Data 12-13'!J24+'TaxItem Data 12-13'!J85+'TaxItem Data 12-13'!J193</f>
        <v>2881.9671163000021</v>
      </c>
      <c r="K15" s="22">
        <f>'TaxItem Data 12-13'!K24+'TaxItem Data 12-13'!K85+'TaxItem Data 12-13'!K193</f>
        <v>0</v>
      </c>
      <c r="L15" s="22">
        <f>'TaxItem Data 12-13'!L24+'TaxItem Data 12-13'!L85+'TaxItem Data 12-13'!L193</f>
        <v>8361.6</v>
      </c>
      <c r="M15" s="22">
        <f t="shared" si="1"/>
        <v>11243.567116300002</v>
      </c>
      <c r="N15" s="22">
        <f>'TaxItem Data 12-13'!N24+'TaxItem Data 12-13'!N85+'TaxItem Data 12-13'!N193</f>
        <v>0</v>
      </c>
      <c r="O15" s="22">
        <f>'TaxItem Data 12-13'!O24+'TaxItem Data 12-13'!O85+'TaxItem Data 12-13'!O193</f>
        <v>23082.1</v>
      </c>
      <c r="P15" s="22">
        <f>'TaxItem Data 12-13'!P24+'TaxItem Data 12-13'!P85+'TaxItem Data 12-13'!P193</f>
        <v>3967.6</v>
      </c>
      <c r="Q15" s="22">
        <f t="shared" si="2"/>
        <v>27049.699999999997</v>
      </c>
      <c r="R15" s="27"/>
      <c r="S15" s="21"/>
      <c r="T15" s="21"/>
      <c r="U15" s="21"/>
      <c r="V15" s="21"/>
      <c r="W15" s="30"/>
      <c r="X15" s="25"/>
      <c r="Y15" s="25"/>
    </row>
    <row r="16" spans="1:26" x14ac:dyDescent="0.25">
      <c r="A16" s="13" t="s">
        <v>125</v>
      </c>
      <c r="B16" s="22">
        <f>'TaxItem Data 12-13'!B25+'TaxItem Data 12-13'!B86+'TaxItem Data 12-13'!B194</f>
        <v>0</v>
      </c>
      <c r="C16" s="22">
        <f>'TaxItem Data 12-13'!C25+'TaxItem Data 12-13'!C86+'TaxItem Data 12-13'!C194</f>
        <v>0</v>
      </c>
      <c r="D16" s="22">
        <f>'TaxItem Data 12-13'!D25+'TaxItem Data 12-13'!D86+'TaxItem Data 12-13'!D194</f>
        <v>0</v>
      </c>
      <c r="E16" s="22">
        <f t="shared" si="5"/>
        <v>0</v>
      </c>
      <c r="F16" s="22">
        <f>'TaxItem Data 12-13'!F25+'TaxItem Data 12-13'!F86+'TaxItem Data 12-13'!F194</f>
        <v>0</v>
      </c>
      <c r="G16" s="22">
        <f>'TaxItem Data 12-13'!G25+'TaxItem Data 12-13'!G86+'TaxItem Data 12-13'!G194</f>
        <v>0</v>
      </c>
      <c r="H16" s="22">
        <f>'TaxItem Data 12-13'!H25+'TaxItem Data 12-13'!H86+'TaxItem Data 12-13'!H194</f>
        <v>0</v>
      </c>
      <c r="I16" s="22">
        <f t="shared" si="0"/>
        <v>0</v>
      </c>
      <c r="J16" s="22">
        <f>'TaxItem Data 12-13'!J25+'TaxItem Data 12-13'!J86+'TaxItem Data 12-13'!J194</f>
        <v>0</v>
      </c>
      <c r="K16" s="22">
        <f>'TaxItem Data 12-13'!K25+'TaxItem Data 12-13'!K86+'TaxItem Data 12-13'!K194</f>
        <v>0</v>
      </c>
      <c r="L16" s="22">
        <f>'TaxItem Data 12-13'!L25+'TaxItem Data 12-13'!L86+'TaxItem Data 12-13'!L194</f>
        <v>0</v>
      </c>
      <c r="M16" s="22">
        <f t="shared" si="1"/>
        <v>0</v>
      </c>
      <c r="N16" s="22">
        <f>'TaxItem Data 12-13'!N25+'TaxItem Data 12-13'!N86+'TaxItem Data 12-13'!N194</f>
        <v>0</v>
      </c>
      <c r="O16" s="22">
        <f>'TaxItem Data 12-13'!O25+'TaxItem Data 12-13'!O86+'TaxItem Data 12-13'!O194</f>
        <v>0</v>
      </c>
      <c r="P16" s="22">
        <f>'TaxItem Data 12-13'!P25+'TaxItem Data 12-13'!P86+'TaxItem Data 12-13'!P194</f>
        <v>0</v>
      </c>
      <c r="Q16" s="22">
        <f t="shared" si="2"/>
        <v>0</v>
      </c>
      <c r="R16" s="27"/>
      <c r="S16" s="21"/>
      <c r="T16" s="21"/>
      <c r="U16" s="21"/>
      <c r="V16" s="21"/>
      <c r="W16" s="30"/>
      <c r="X16" s="25"/>
      <c r="Y16" s="25"/>
    </row>
    <row r="17" spans="1:25" x14ac:dyDescent="0.25">
      <c r="A17" s="13" t="s">
        <v>214</v>
      </c>
      <c r="B17" s="22">
        <f>'TaxItem Data 12-13'!B87</f>
        <v>703.07999999999993</v>
      </c>
      <c r="C17" s="22">
        <f>'TaxItem Data 12-13'!C87</f>
        <v>786.5</v>
      </c>
      <c r="D17" s="22">
        <f>'TaxItem Data 12-13'!D87</f>
        <v>786.5</v>
      </c>
      <c r="E17" s="22">
        <f t="shared" si="5"/>
        <v>2276.08</v>
      </c>
      <c r="F17" s="22">
        <f>'TaxItem Data 12-13'!F87</f>
        <v>821.1</v>
      </c>
      <c r="G17" s="22">
        <f>'TaxItem Data 12-13'!G87</f>
        <v>896.2700000000001</v>
      </c>
      <c r="H17" s="22">
        <f>'TaxItem Data 12-13'!H87</f>
        <v>772.7</v>
      </c>
      <c r="I17" s="22">
        <f t="shared" si="0"/>
        <v>2490.0700000000002</v>
      </c>
      <c r="J17" s="22">
        <f>'TaxItem Data 12-13'!J87</f>
        <v>772.7</v>
      </c>
      <c r="K17" s="22">
        <f>'TaxItem Data 12-13'!K87</f>
        <v>945.3</v>
      </c>
      <c r="L17" s="22">
        <f>'TaxItem Data 12-13'!L87</f>
        <v>1103.2</v>
      </c>
      <c r="M17" s="22">
        <f t="shared" si="1"/>
        <v>2821.2</v>
      </c>
      <c r="N17" s="22">
        <f>'TaxItem Data 12-13'!N87</f>
        <v>1518.8</v>
      </c>
      <c r="O17" s="22">
        <f>'TaxItem Data 12-13'!O87</f>
        <v>776</v>
      </c>
      <c r="P17" s="22">
        <f>'TaxItem Data 12-13'!P87</f>
        <v>913.09999999999991</v>
      </c>
      <c r="Q17" s="22">
        <f t="shared" si="2"/>
        <v>3207.9</v>
      </c>
      <c r="R17" s="27"/>
      <c r="S17" s="21"/>
      <c r="T17" s="21"/>
      <c r="U17" s="21"/>
      <c r="V17" s="21"/>
      <c r="W17" s="30"/>
      <c r="X17" s="25"/>
      <c r="Y17" s="25"/>
    </row>
    <row r="18" spans="1:25" x14ac:dyDescent="0.25">
      <c r="A18" s="13" t="s">
        <v>215</v>
      </c>
      <c r="B18" s="22">
        <f>'TaxItem Data 12-13'!B119</f>
        <v>5131.2997174608327</v>
      </c>
      <c r="C18" s="22">
        <f>'TaxItem Data 12-13'!C119</f>
        <v>1710.9612948008332</v>
      </c>
      <c r="D18" s="22">
        <f>'TaxItem Data 12-13'!D119</f>
        <v>5285.887334530833</v>
      </c>
      <c r="E18" s="22">
        <f t="shared" si="5"/>
        <v>12128.148346792499</v>
      </c>
      <c r="F18" s="22">
        <f>'TaxItem Data 12-13'!F119</f>
        <v>5327.2960207508331</v>
      </c>
      <c r="G18" s="22">
        <f>'TaxItem Data 12-13'!G119</f>
        <v>5103.3472757508334</v>
      </c>
      <c r="H18" s="22">
        <f>'TaxItem Data 12-13'!H119</f>
        <v>4739.467580570833</v>
      </c>
      <c r="I18" s="22">
        <f t="shared" si="0"/>
        <v>15170.1108770725</v>
      </c>
      <c r="J18" s="22">
        <f>'TaxItem Data 12-13'!J120</f>
        <v>4952.0060246408339</v>
      </c>
      <c r="K18" s="22">
        <f>'TaxItem Data 12-13'!K120</f>
        <v>4502.208768480833</v>
      </c>
      <c r="L18" s="22">
        <f>'TaxItem Data 12-13'!L120</f>
        <v>4396.6168787408333</v>
      </c>
      <c r="M18" s="22">
        <f t="shared" si="1"/>
        <v>13850.831671862501</v>
      </c>
      <c r="N18" s="22">
        <f>'TaxItem Data 12-13'!N119</f>
        <v>3762.6316891008328</v>
      </c>
      <c r="O18" s="22">
        <f>'TaxItem Data 12-13'!O119</f>
        <v>5991.145548130834</v>
      </c>
      <c r="P18" s="22">
        <f>'TaxItem Data 12-13'!P119</f>
        <v>6093.121131250834</v>
      </c>
      <c r="Q18" s="22">
        <f t="shared" si="2"/>
        <v>15846.8983684825</v>
      </c>
      <c r="R18" s="27"/>
      <c r="S18" s="21"/>
      <c r="T18" s="21"/>
      <c r="U18" s="21"/>
      <c r="V18" s="21"/>
      <c r="W18" s="30"/>
      <c r="X18" s="25"/>
      <c r="Y18" s="25"/>
    </row>
    <row r="19" spans="1:25" x14ac:dyDescent="0.25">
      <c r="A19" s="13" t="s">
        <v>216</v>
      </c>
      <c r="B19" s="22">
        <f>'TaxItem Data 12-13'!B120</f>
        <v>5131.2997174608327</v>
      </c>
      <c r="C19" s="22">
        <f>'TaxItem Data 12-13'!C120</f>
        <v>1710.9612948008332</v>
      </c>
      <c r="D19" s="22">
        <f>'TaxItem Data 12-13'!D120</f>
        <v>5285.887334530833</v>
      </c>
      <c r="E19" s="22">
        <f t="shared" si="5"/>
        <v>12128.148346792499</v>
      </c>
      <c r="F19" s="22">
        <f>'TaxItem Data 12-13'!F120</f>
        <v>5327.2960207508331</v>
      </c>
      <c r="G19" s="22">
        <f>'TaxItem Data 12-13'!G120</f>
        <v>5103.3472757508334</v>
      </c>
      <c r="H19" s="22">
        <f>'TaxItem Data 12-13'!H120</f>
        <v>4739.467580570833</v>
      </c>
      <c r="I19" s="22">
        <f t="shared" si="0"/>
        <v>15170.1108770725</v>
      </c>
      <c r="J19" s="22">
        <f>'TaxItem Data 12-13'!J120</f>
        <v>4952.0060246408339</v>
      </c>
      <c r="K19" s="22">
        <f>'TaxItem Data 12-13'!K120</f>
        <v>4502.208768480833</v>
      </c>
      <c r="L19" s="22">
        <f>'TaxItem Data 12-13'!L120</f>
        <v>4396.6168787408333</v>
      </c>
      <c r="M19" s="22">
        <f t="shared" si="1"/>
        <v>13850.831671862501</v>
      </c>
      <c r="N19" s="22">
        <f>'TaxItem Data 12-13'!N120</f>
        <v>3762.6316891008328</v>
      </c>
      <c r="O19" s="22">
        <f>'TaxItem Data 12-13'!O120</f>
        <v>5991.145548130834</v>
      </c>
      <c r="P19" s="22">
        <f>'TaxItem Data 12-13'!P120</f>
        <v>6093.121131250834</v>
      </c>
      <c r="Q19" s="22">
        <f t="shared" si="2"/>
        <v>15846.8983684825</v>
      </c>
      <c r="R19" s="27"/>
      <c r="S19" s="21"/>
      <c r="T19" s="21"/>
      <c r="U19" s="21"/>
      <c r="V19" s="21"/>
      <c r="W19" s="30"/>
      <c r="X19" s="25"/>
      <c r="Y19" s="25"/>
    </row>
    <row r="20" spans="1:25" ht="13" x14ac:dyDescent="0.3">
      <c r="A20" s="7" t="s">
        <v>104</v>
      </c>
      <c r="B20" s="6">
        <f>B10-B11-B12-B13-B14-B15-B16-B17+B18-B19</f>
        <v>525348.61503148032</v>
      </c>
      <c r="C20" s="6">
        <f t="shared" ref="C20:Q20" si="6">C10-C11-C12-C13-C14-C15-C16-C17+C18-C19</f>
        <v>548844.27975698304</v>
      </c>
      <c r="D20" s="6">
        <f t="shared" si="6"/>
        <v>739058.1</v>
      </c>
      <c r="E20" s="6">
        <f t="shared" si="6"/>
        <v>1813250.9947884632</v>
      </c>
      <c r="F20" s="6">
        <f t="shared" si="6"/>
        <v>550577.16509488004</v>
      </c>
      <c r="G20" s="6">
        <f t="shared" si="6"/>
        <v>602148.37708419003</v>
      </c>
      <c r="H20" s="6">
        <f t="shared" si="6"/>
        <v>864293.41740072996</v>
      </c>
      <c r="I20" s="6">
        <f t="shared" si="6"/>
        <v>2017018.9595798003</v>
      </c>
      <c r="J20" s="6">
        <f t="shared" si="6"/>
        <v>597275.86174723145</v>
      </c>
      <c r="K20" s="6">
        <f t="shared" si="6"/>
        <v>566247.27005565097</v>
      </c>
      <c r="L20" s="6">
        <f t="shared" si="6"/>
        <v>716555.39575880347</v>
      </c>
      <c r="M20" s="6">
        <f t="shared" si="6"/>
        <v>1880078.5275616855</v>
      </c>
      <c r="N20" s="6">
        <f t="shared" si="6"/>
        <v>588053.95208038983</v>
      </c>
      <c r="O20" s="6">
        <f t="shared" si="6"/>
        <v>593287.99190508015</v>
      </c>
      <c r="P20" s="6">
        <f t="shared" si="6"/>
        <v>847607.9788346031</v>
      </c>
      <c r="Q20" s="6">
        <f t="shared" si="6"/>
        <v>2028949.9228200729</v>
      </c>
      <c r="R20" s="27"/>
      <c r="S20" s="21"/>
      <c r="T20" s="21"/>
      <c r="U20" s="21"/>
      <c r="V20" s="21"/>
      <c r="W20" s="30"/>
    </row>
    <row r="21" spans="1:25" ht="16.5" customHeight="1" x14ac:dyDescent="0.3">
      <c r="A21" s="14" t="s">
        <v>100</v>
      </c>
      <c r="R21" s="27"/>
      <c r="S21" s="21"/>
      <c r="T21" s="21"/>
      <c r="U21" s="21"/>
      <c r="V21" s="21"/>
    </row>
    <row r="22" spans="1:25" s="21" customFormat="1" x14ac:dyDescent="0.25"/>
    <row r="23" spans="1:25" x14ac:dyDescent="0.25">
      <c r="A23" s="21"/>
      <c r="B23" s="25"/>
      <c r="C23" s="25"/>
      <c r="D23" s="25"/>
      <c r="E23" s="25"/>
      <c r="F23" s="25"/>
      <c r="G23" s="25"/>
      <c r="H23" s="25"/>
      <c r="I23" s="25"/>
      <c r="J23" s="21"/>
      <c r="K23" s="21"/>
      <c r="L23" s="21"/>
      <c r="N23" s="25"/>
      <c r="O23" s="25"/>
      <c r="S23" s="21"/>
      <c r="T23" s="21"/>
      <c r="U23" s="21"/>
      <c r="V23" s="21"/>
      <c r="X23" s="27"/>
    </row>
    <row r="24" spans="1:25" x14ac:dyDescent="0.25">
      <c r="A24" s="21"/>
      <c r="C24" s="21"/>
      <c r="D24" s="25"/>
      <c r="E24" s="21"/>
      <c r="Q24" s="27"/>
      <c r="S24" s="25"/>
      <c r="U24" s="21"/>
      <c r="V24" s="21"/>
    </row>
    <row r="25" spans="1:25" x14ac:dyDescent="0.25">
      <c r="A25" s="21"/>
      <c r="C25" s="2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5" ht="13" x14ac:dyDescent="0.3">
      <c r="A26" s="21"/>
      <c r="C26" s="29"/>
      <c r="D26" s="25"/>
      <c r="J26" s="25"/>
      <c r="K26" s="25"/>
      <c r="L26" s="25"/>
      <c r="R26" s="21"/>
    </row>
    <row r="27" spans="1:25" x14ac:dyDescent="0.25">
      <c r="A27" s="21"/>
      <c r="C27" s="21"/>
      <c r="U27" s="27"/>
    </row>
    <row r="28" spans="1:25" ht="13" x14ac:dyDescent="0.3">
      <c r="A28" s="21"/>
      <c r="C28" s="29"/>
      <c r="D28" s="27"/>
      <c r="E28" s="21"/>
      <c r="O28" s="25"/>
      <c r="T28" s="25">
        <f>V14-S14</f>
        <v>0</v>
      </c>
    </row>
    <row r="29" spans="1:25" x14ac:dyDescent="0.25">
      <c r="A29" s="21"/>
      <c r="C29" s="21"/>
      <c r="D29" s="21"/>
      <c r="E29" s="21"/>
      <c r="O29" s="25"/>
    </row>
    <row r="30" spans="1:25" x14ac:dyDescent="0.25">
      <c r="A30" s="21"/>
      <c r="C30" s="21"/>
      <c r="D30" s="21"/>
      <c r="E30" s="21"/>
    </row>
    <row r="31" spans="1:25" ht="13" x14ac:dyDescent="0.3">
      <c r="A31" s="21"/>
      <c r="C31" s="29"/>
      <c r="D31" s="21"/>
      <c r="E31" s="21"/>
    </row>
    <row r="32" spans="1:25" x14ac:dyDescent="0.25">
      <c r="A32" s="21"/>
      <c r="C32" s="21"/>
      <c r="D32" s="21"/>
      <c r="E32" s="21"/>
      <c r="T32" s="21">
        <f>T18/12</f>
        <v>0</v>
      </c>
    </row>
    <row r="33" spans="1:20" x14ac:dyDescent="0.25">
      <c r="A33" s="21"/>
      <c r="C33" s="21"/>
      <c r="D33" s="21"/>
      <c r="E33" s="21"/>
      <c r="T33" s="21">
        <f>T19/12</f>
        <v>0</v>
      </c>
    </row>
    <row r="34" spans="1:20" ht="13" x14ac:dyDescent="0.3">
      <c r="A34" s="29"/>
      <c r="C34" s="29"/>
      <c r="D34" s="21"/>
      <c r="E34" s="21"/>
    </row>
    <row r="35" spans="1:20" x14ac:dyDescent="0.25">
      <c r="A35" s="21"/>
      <c r="C35" s="21"/>
      <c r="D35" s="21"/>
      <c r="E35" s="21"/>
    </row>
    <row r="36" spans="1:20" x14ac:dyDescent="0.25">
      <c r="A36" s="21"/>
      <c r="C36" s="21"/>
      <c r="D36" s="21"/>
      <c r="E36" s="21"/>
    </row>
    <row r="37" spans="1:20" ht="13" x14ac:dyDescent="0.3">
      <c r="A37" s="29"/>
      <c r="C37" s="29"/>
      <c r="D37" s="21"/>
      <c r="E37" s="21"/>
    </row>
    <row r="38" spans="1:20" x14ac:dyDescent="0.25">
      <c r="D38" s="21"/>
      <c r="E38" s="21"/>
    </row>
    <row r="39" spans="1:20" x14ac:dyDescent="0.25">
      <c r="D39" s="21"/>
      <c r="E39" s="21"/>
    </row>
    <row r="40" spans="1:20" x14ac:dyDescent="0.25">
      <c r="D40" s="21"/>
      <c r="E40" s="21"/>
    </row>
    <row r="41" spans="1:20" x14ac:dyDescent="0.25">
      <c r="D41" s="21"/>
      <c r="E41" s="21"/>
    </row>
    <row r="42" spans="1:20" x14ac:dyDescent="0.25">
      <c r="D42" s="21"/>
      <c r="E42" s="21"/>
    </row>
    <row r="43" spans="1:20" x14ac:dyDescent="0.25">
      <c r="D43" s="21"/>
      <c r="E43" s="21"/>
    </row>
  </sheetData>
  <mergeCells count="5">
    <mergeCell ref="B3:E3"/>
    <mergeCell ref="A3:A4"/>
    <mergeCell ref="F3:I3"/>
    <mergeCell ref="J3:M3"/>
    <mergeCell ref="N3:Q3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Header>&amp;C&amp;"Arial,Bold"&amp;12TANZANIA REVENUE AUTHORITY
Actual Revenue Collections (Quarterly) for 2008/09 by Departments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4"/>
  <sheetViews>
    <sheetView zoomScale="75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RowHeight="12.5" x14ac:dyDescent="0.25"/>
  <cols>
    <col min="1" max="1" width="32.54296875" customWidth="1"/>
    <col min="2" max="2" width="12" style="1" customWidth="1"/>
    <col min="3" max="3" width="12.1796875" style="1" customWidth="1"/>
    <col min="4" max="4" width="13" style="1" customWidth="1"/>
    <col min="5" max="5" width="14.1796875" customWidth="1"/>
    <col min="6" max="6" width="15" customWidth="1"/>
    <col min="7" max="7" width="14.26953125" customWidth="1"/>
    <col min="8" max="8" width="14.1796875" customWidth="1"/>
    <col min="9" max="9" width="14.7265625" customWidth="1"/>
    <col min="10" max="10" width="14.453125" customWidth="1"/>
    <col min="11" max="11" width="14.54296875" customWidth="1"/>
    <col min="12" max="12" width="15.26953125" customWidth="1"/>
    <col min="13" max="13" width="14.81640625" customWidth="1"/>
    <col min="14" max="15" width="14.26953125" customWidth="1"/>
    <col min="16" max="16" width="16" customWidth="1"/>
    <col min="17" max="17" width="13.54296875" customWidth="1"/>
    <col min="18" max="18" width="10.81640625" bestFit="1" customWidth="1"/>
    <col min="19" max="19" width="18" style="1" customWidth="1"/>
    <col min="20" max="20" width="15.453125" style="1" customWidth="1"/>
    <col min="21" max="21" width="16" style="1" customWidth="1"/>
    <col min="22" max="22" width="14.7265625" customWidth="1"/>
    <col min="23" max="23" width="13.54296875" customWidth="1"/>
  </cols>
  <sheetData>
    <row r="1" spans="1:23" ht="15.5" x14ac:dyDescent="0.35">
      <c r="A1" s="8" t="s">
        <v>201</v>
      </c>
      <c r="Q1" s="10" t="s">
        <v>118</v>
      </c>
    </row>
    <row r="2" spans="1:23" ht="13" x14ac:dyDescent="0.3">
      <c r="A2" s="58" t="s">
        <v>87</v>
      </c>
      <c r="B2" s="56" t="s">
        <v>196</v>
      </c>
      <c r="C2" s="56"/>
      <c r="D2" s="56"/>
      <c r="E2" s="56"/>
      <c r="F2" s="56" t="s">
        <v>197</v>
      </c>
      <c r="G2" s="56"/>
      <c r="H2" s="56"/>
      <c r="I2" s="56"/>
      <c r="J2" s="56" t="s">
        <v>198</v>
      </c>
      <c r="K2" s="56"/>
      <c r="L2" s="56"/>
      <c r="M2" s="56"/>
      <c r="N2" s="56" t="s">
        <v>199</v>
      </c>
      <c r="O2" s="56"/>
      <c r="P2" s="56"/>
      <c r="Q2" s="56"/>
      <c r="T2" s="21"/>
      <c r="U2" s="21"/>
    </row>
    <row r="3" spans="1:23" ht="13" x14ac:dyDescent="0.3">
      <c r="A3" s="58"/>
      <c r="B3" s="2" t="s">
        <v>77</v>
      </c>
      <c r="C3" s="2" t="s">
        <v>81</v>
      </c>
      <c r="D3" s="2" t="s">
        <v>82</v>
      </c>
      <c r="E3" s="2" t="s">
        <v>106</v>
      </c>
      <c r="F3" s="2" t="s">
        <v>107</v>
      </c>
      <c r="G3" s="2" t="s">
        <v>108</v>
      </c>
      <c r="H3" s="2" t="s">
        <v>109</v>
      </c>
      <c r="I3" s="2" t="s">
        <v>106</v>
      </c>
      <c r="J3" s="2" t="s">
        <v>110</v>
      </c>
      <c r="K3" s="2" t="s">
        <v>111</v>
      </c>
      <c r="L3" s="2" t="s">
        <v>112</v>
      </c>
      <c r="M3" s="2" t="s">
        <v>106</v>
      </c>
      <c r="N3" s="2" t="s">
        <v>113</v>
      </c>
      <c r="O3" s="2" t="s">
        <v>114</v>
      </c>
      <c r="P3" s="2" t="s">
        <v>115</v>
      </c>
      <c r="Q3" s="2" t="s">
        <v>106</v>
      </c>
    </row>
    <row r="4" spans="1:23" s="37" customFormat="1" x14ac:dyDescent="0.25">
      <c r="A4" s="38" t="s">
        <v>0</v>
      </c>
      <c r="B4" s="16">
        <v>7348.4885261099989</v>
      </c>
      <c r="C4" s="16">
        <v>8206.067481439999</v>
      </c>
      <c r="D4" s="16">
        <v>22403.283982740002</v>
      </c>
      <c r="E4" s="17">
        <f>SUM(B4:D4)</f>
        <v>37957.839990289998</v>
      </c>
      <c r="F4" s="16">
        <v>9563.8828741800007</v>
      </c>
      <c r="G4" s="16">
        <v>7671.8988638999999</v>
      </c>
      <c r="H4" s="16">
        <v>33940.780023799998</v>
      </c>
      <c r="I4" s="17">
        <f t="shared" ref="I4:I20" si="0">SUM(F4:H4)</f>
        <v>51176.561761880002</v>
      </c>
      <c r="J4" s="16">
        <v>8537.1729648199998</v>
      </c>
      <c r="K4" s="16">
        <v>5290.1466021699998</v>
      </c>
      <c r="L4" s="16">
        <v>26182.809826519995</v>
      </c>
      <c r="M4" s="17">
        <f t="shared" ref="M4:M20" si="1">SUM(J4:L4)</f>
        <v>40010.129393509997</v>
      </c>
      <c r="N4" s="16">
        <v>9017.1351134699999</v>
      </c>
      <c r="O4" s="16">
        <v>6958.7355469600006</v>
      </c>
      <c r="P4" s="16">
        <v>39277.84062612</v>
      </c>
      <c r="Q4" s="17">
        <f t="shared" ref="Q4:Q20" si="2">SUM(N4:P4)</f>
        <v>55253.711286550002</v>
      </c>
      <c r="S4" s="36"/>
      <c r="T4" s="36"/>
      <c r="U4" s="36"/>
      <c r="V4" s="36"/>
      <c r="W4" s="36"/>
    </row>
    <row r="5" spans="1:23" s="37" customFormat="1" x14ac:dyDescent="0.25">
      <c r="A5" s="38" t="s">
        <v>1</v>
      </c>
      <c r="B5" s="16">
        <v>3.6574200000000001</v>
      </c>
      <c r="C5" s="16"/>
      <c r="D5" s="16">
        <v>28.504033499999998</v>
      </c>
      <c r="E5" s="17">
        <f t="shared" ref="E5:E23" si="3">SUM(B5:D5)</f>
        <v>32.1614535</v>
      </c>
      <c r="F5" s="16">
        <v>5.4368319999999999</v>
      </c>
      <c r="G5" s="16">
        <v>3.2264650000000001</v>
      </c>
      <c r="H5" s="16">
        <v>0</v>
      </c>
      <c r="I5" s="17">
        <f t="shared" si="0"/>
        <v>8.663297</v>
      </c>
      <c r="J5" s="16">
        <v>0</v>
      </c>
      <c r="K5" s="16">
        <v>1.575</v>
      </c>
      <c r="L5" s="16">
        <v>0</v>
      </c>
      <c r="M5" s="17">
        <f t="shared" si="1"/>
        <v>1.575</v>
      </c>
      <c r="N5" s="16">
        <v>1.6799999999999999E-2</v>
      </c>
      <c r="O5" s="16"/>
      <c r="P5" s="16"/>
      <c r="Q5" s="17">
        <f t="shared" si="2"/>
        <v>1.6799999999999999E-2</v>
      </c>
      <c r="S5" s="36"/>
      <c r="T5" s="36"/>
      <c r="U5" s="36"/>
      <c r="V5" s="36"/>
      <c r="W5" s="36"/>
    </row>
    <row r="6" spans="1:23" s="37" customFormat="1" x14ac:dyDescent="0.25">
      <c r="A6" s="38" t="s">
        <v>2</v>
      </c>
      <c r="B6" s="16">
        <v>3364.1906753499998</v>
      </c>
      <c r="C6" s="16">
        <v>3090.7860402699998</v>
      </c>
      <c r="D6" s="16">
        <v>8018.1387518199999</v>
      </c>
      <c r="E6" s="17">
        <f t="shared" si="3"/>
        <v>14473.115467439999</v>
      </c>
      <c r="F6" s="16">
        <v>4035.82621832</v>
      </c>
      <c r="G6" s="16">
        <v>2759.3224504600003</v>
      </c>
      <c r="H6" s="16">
        <v>8545.946800740001</v>
      </c>
      <c r="I6" s="17">
        <f t="shared" si="0"/>
        <v>15341.095469520002</v>
      </c>
      <c r="J6" s="16">
        <v>4374.6273460299999</v>
      </c>
      <c r="K6" s="16">
        <v>4343.5999485599996</v>
      </c>
      <c r="L6" s="16">
        <v>11366.869814880001</v>
      </c>
      <c r="M6" s="17">
        <f t="shared" si="1"/>
        <v>20085.09710947</v>
      </c>
      <c r="N6" s="16">
        <v>4719.0954529999999</v>
      </c>
      <c r="O6" s="16">
        <v>3873.6982641800005</v>
      </c>
      <c r="P6" s="16">
        <v>11143.67928602</v>
      </c>
      <c r="Q6" s="17">
        <f t="shared" si="2"/>
        <v>19736.473003200001</v>
      </c>
      <c r="S6" s="36"/>
      <c r="T6" s="36"/>
      <c r="U6" s="36"/>
      <c r="V6" s="36"/>
      <c r="W6" s="36"/>
    </row>
    <row r="7" spans="1:23" s="37" customFormat="1" x14ac:dyDescent="0.25">
      <c r="A7" s="38" t="s">
        <v>3</v>
      </c>
      <c r="B7" s="16">
        <v>1261.2116459199999</v>
      </c>
      <c r="C7" s="16">
        <v>1278.5574101300003</v>
      </c>
      <c r="D7" s="16">
        <v>2417.9714307099998</v>
      </c>
      <c r="E7" s="17">
        <f t="shared" si="3"/>
        <v>4957.7404867599998</v>
      </c>
      <c r="F7" s="16">
        <v>1189.9076317899999</v>
      </c>
      <c r="G7" s="16">
        <v>540.2150663000001</v>
      </c>
      <c r="H7" s="16">
        <v>1906.11204118</v>
      </c>
      <c r="I7" s="17">
        <f t="shared" si="0"/>
        <v>3636.2347392700003</v>
      </c>
      <c r="J7" s="16">
        <v>2681.3403246500002</v>
      </c>
      <c r="K7" s="16">
        <v>633.92039905999991</v>
      </c>
      <c r="L7" s="16">
        <v>969.89845364000007</v>
      </c>
      <c r="M7" s="17">
        <f t="shared" si="1"/>
        <v>4285.1591773500004</v>
      </c>
      <c r="N7" s="16">
        <v>973.41916208999999</v>
      </c>
      <c r="O7" s="16">
        <v>1507.94261218</v>
      </c>
      <c r="P7" s="16">
        <v>1187.79838894</v>
      </c>
      <c r="Q7" s="17">
        <f t="shared" si="2"/>
        <v>3669.1601632100001</v>
      </c>
      <c r="S7" s="36"/>
      <c r="T7" s="36"/>
      <c r="U7" s="36"/>
      <c r="V7" s="36"/>
      <c r="W7" s="36"/>
    </row>
    <row r="8" spans="1:23" s="37" customFormat="1" x14ac:dyDescent="0.25">
      <c r="A8" s="38" t="s">
        <v>4</v>
      </c>
      <c r="B8" s="16">
        <v>619.74328158000003</v>
      </c>
      <c r="C8" s="16">
        <v>1121.05093532</v>
      </c>
      <c r="D8" s="16">
        <v>510.17782549000003</v>
      </c>
      <c r="E8" s="17">
        <f t="shared" si="3"/>
        <v>2250.9720423899998</v>
      </c>
      <c r="F8" s="16">
        <v>1368.4918801700001</v>
      </c>
      <c r="G8" s="16">
        <v>565.29894088000003</v>
      </c>
      <c r="H8" s="16">
        <v>2715.3699385299997</v>
      </c>
      <c r="I8" s="17">
        <f t="shared" si="0"/>
        <v>4649.1607595799996</v>
      </c>
      <c r="J8" s="16">
        <v>1295.3404864299998</v>
      </c>
      <c r="K8" s="16">
        <v>1574.6398009</v>
      </c>
      <c r="L8" s="16">
        <v>1692.59587145</v>
      </c>
      <c r="M8" s="17">
        <f t="shared" si="1"/>
        <v>4562.5761587799998</v>
      </c>
      <c r="N8" s="16">
        <v>1155.20197001</v>
      </c>
      <c r="O8" s="16">
        <v>3084.4885261500008</v>
      </c>
      <c r="P8" s="16">
        <v>4228.1892186599998</v>
      </c>
      <c r="Q8" s="17">
        <f t="shared" si="2"/>
        <v>8467.879714820001</v>
      </c>
      <c r="S8" s="36"/>
      <c r="T8" s="36"/>
      <c r="U8" s="36"/>
      <c r="V8" s="36"/>
      <c r="W8" s="36"/>
    </row>
    <row r="9" spans="1:23" s="37" customFormat="1" x14ac:dyDescent="0.25">
      <c r="A9" s="38" t="s">
        <v>5</v>
      </c>
      <c r="B9" s="16">
        <v>112.53980869</v>
      </c>
      <c r="C9" s="16">
        <v>117.3492044</v>
      </c>
      <c r="D9" s="16">
        <v>164.04128127999999</v>
      </c>
      <c r="E9" s="17">
        <f t="shared" si="3"/>
        <v>393.93029436999996</v>
      </c>
      <c r="F9" s="16">
        <v>118.14655345999999</v>
      </c>
      <c r="G9" s="16">
        <v>136.61551524999999</v>
      </c>
      <c r="H9" s="16">
        <v>160.8824539</v>
      </c>
      <c r="I9" s="17">
        <f t="shared" si="0"/>
        <v>415.64452260999997</v>
      </c>
      <c r="J9" s="16">
        <v>338.94053152999999</v>
      </c>
      <c r="K9" s="16">
        <v>369.09055031999998</v>
      </c>
      <c r="L9" s="16">
        <v>591.78514396000003</v>
      </c>
      <c r="M9" s="17">
        <f t="shared" si="1"/>
        <v>1299.8162258100001</v>
      </c>
      <c r="N9" s="16">
        <v>333.49450565000001</v>
      </c>
      <c r="O9" s="16">
        <v>136.71365122</v>
      </c>
      <c r="P9" s="16">
        <v>190.79216453000001</v>
      </c>
      <c r="Q9" s="17">
        <f t="shared" si="2"/>
        <v>661.00032140000008</v>
      </c>
      <c r="S9" s="36"/>
      <c r="T9" s="36"/>
      <c r="U9" s="36"/>
      <c r="V9" s="36"/>
      <c r="W9" s="36"/>
    </row>
    <row r="10" spans="1:23" s="37" customFormat="1" x14ac:dyDescent="0.25">
      <c r="A10" s="38" t="s">
        <v>6</v>
      </c>
      <c r="B10" s="16">
        <v>238.59925195</v>
      </c>
      <c r="C10" s="16">
        <v>75.833880919999984</v>
      </c>
      <c r="D10" s="16">
        <v>110.21822483</v>
      </c>
      <c r="E10" s="17">
        <f t="shared" si="3"/>
        <v>424.65135770000001</v>
      </c>
      <c r="F10" s="16">
        <v>45.130825100000003</v>
      </c>
      <c r="G10" s="16">
        <v>621.33698317999995</v>
      </c>
      <c r="H10" s="16">
        <v>143.55427180000001</v>
      </c>
      <c r="I10" s="17">
        <f t="shared" si="0"/>
        <v>810.02208008000002</v>
      </c>
      <c r="J10" s="16">
        <v>92.962082020000011</v>
      </c>
      <c r="K10" s="16">
        <v>116.08146853</v>
      </c>
      <c r="L10" s="16">
        <v>100.07548687000001</v>
      </c>
      <c r="M10" s="17">
        <f t="shared" si="1"/>
        <v>309.11903742000004</v>
      </c>
      <c r="N10" s="16">
        <v>61.262814730000002</v>
      </c>
      <c r="O10" s="16">
        <v>92.846191969999992</v>
      </c>
      <c r="P10" s="16">
        <v>57.273286589999998</v>
      </c>
      <c r="Q10" s="17">
        <f t="shared" si="2"/>
        <v>211.38229329000001</v>
      </c>
      <c r="S10" s="36"/>
      <c r="T10" s="36"/>
      <c r="U10" s="36"/>
      <c r="V10" s="36"/>
      <c r="W10" s="36"/>
    </row>
    <row r="11" spans="1:23" s="37" customFormat="1" x14ac:dyDescent="0.25">
      <c r="A11" s="38" t="s">
        <v>7</v>
      </c>
      <c r="B11" s="16">
        <v>44.847313549999996</v>
      </c>
      <c r="C11" s="16">
        <v>122.01619579999999</v>
      </c>
      <c r="D11" s="16">
        <v>4575.0272811900004</v>
      </c>
      <c r="E11" s="17">
        <f t="shared" si="3"/>
        <v>4741.8907905400001</v>
      </c>
      <c r="F11" s="16">
        <v>121.3180751</v>
      </c>
      <c r="G11" s="16">
        <v>381.62251580999998</v>
      </c>
      <c r="H11" s="16">
        <v>321.44118989000003</v>
      </c>
      <c r="I11" s="17">
        <f t="shared" si="0"/>
        <v>824.3817808</v>
      </c>
      <c r="J11" s="16">
        <v>201.56334565000003</v>
      </c>
      <c r="K11" s="16">
        <v>124.24848707</v>
      </c>
      <c r="L11" s="16">
        <v>243.88283117999998</v>
      </c>
      <c r="M11" s="17">
        <f t="shared" si="1"/>
        <v>569.69466390000002</v>
      </c>
      <c r="N11" s="16">
        <v>1523.4242843900001</v>
      </c>
      <c r="O11" s="16">
        <v>119.43831609999999</v>
      </c>
      <c r="P11" s="16">
        <v>302.03658451999996</v>
      </c>
      <c r="Q11" s="17">
        <f t="shared" si="2"/>
        <v>1944.8991850100001</v>
      </c>
      <c r="S11" s="36"/>
      <c r="T11" s="36"/>
      <c r="U11" s="36"/>
      <c r="V11" s="36"/>
      <c r="W11" s="36"/>
    </row>
    <row r="12" spans="1:23" s="37" customFormat="1" x14ac:dyDescent="0.25">
      <c r="A12" s="38" t="s">
        <v>8</v>
      </c>
      <c r="B12" s="16">
        <v>9740.4282443600005</v>
      </c>
      <c r="C12" s="16">
        <v>4275.3340168100003</v>
      </c>
      <c r="D12" s="16">
        <v>767.80887224999958</v>
      </c>
      <c r="E12" s="17">
        <f t="shared" si="3"/>
        <v>14783.57113342</v>
      </c>
      <c r="F12" s="16">
        <v>1718.6656566400004</v>
      </c>
      <c r="G12" s="16">
        <v>1043.6541570800002</v>
      </c>
      <c r="H12" s="16">
        <v>3458.9881093600006</v>
      </c>
      <c r="I12" s="17">
        <f t="shared" si="0"/>
        <v>6221.3079230800013</v>
      </c>
      <c r="J12" s="16">
        <v>12336.4418298</v>
      </c>
      <c r="K12" s="16">
        <v>4513.7221686699995</v>
      </c>
      <c r="L12" s="16">
        <v>6969.7940435699993</v>
      </c>
      <c r="M12" s="17">
        <f t="shared" si="1"/>
        <v>23819.958042040002</v>
      </c>
      <c r="N12" s="16">
        <v>6011.2342913899993</v>
      </c>
      <c r="O12" s="16">
        <v>6712.3735023600002</v>
      </c>
      <c r="P12" s="16">
        <v>6138.4605659099998</v>
      </c>
      <c r="Q12" s="17">
        <f t="shared" si="2"/>
        <v>18862.068359659999</v>
      </c>
      <c r="R12" s="39"/>
      <c r="S12" s="36"/>
      <c r="T12" s="36"/>
      <c r="U12" s="36"/>
      <c r="V12" s="36"/>
      <c r="W12" s="36"/>
    </row>
    <row r="13" spans="1:23" s="37" customFormat="1" x14ac:dyDescent="0.25">
      <c r="A13" s="38" t="s">
        <v>9</v>
      </c>
      <c r="B13" s="16">
        <v>19.133306999999999</v>
      </c>
      <c r="C13" s="16">
        <v>52.487042389999999</v>
      </c>
      <c r="D13" s="16">
        <v>2442.07795519</v>
      </c>
      <c r="E13" s="17">
        <f t="shared" si="3"/>
        <v>2513.6983045799998</v>
      </c>
      <c r="F13" s="16">
        <v>7.4696828000000002</v>
      </c>
      <c r="G13" s="16">
        <v>63.487634239999984</v>
      </c>
      <c r="H13" s="16">
        <v>117.18112292000001</v>
      </c>
      <c r="I13" s="17">
        <f t="shared" si="0"/>
        <v>188.13843995999997</v>
      </c>
      <c r="J13" s="16">
        <v>40.249886139999866</v>
      </c>
      <c r="K13" s="16">
        <v>62.944924159999999</v>
      </c>
      <c r="L13" s="16">
        <v>136.53503923000002</v>
      </c>
      <c r="M13" s="17">
        <f t="shared" si="1"/>
        <v>239.72984952999988</v>
      </c>
      <c r="N13" s="16">
        <v>17.285057170000002</v>
      </c>
      <c r="O13" s="16">
        <v>0.67596000000000001</v>
      </c>
      <c r="P13" s="16">
        <v>53.576670849999999</v>
      </c>
      <c r="Q13" s="17">
        <f t="shared" si="2"/>
        <v>71.537688020000004</v>
      </c>
      <c r="S13" s="36"/>
      <c r="T13" s="36"/>
      <c r="U13" s="36"/>
      <c r="V13" s="36"/>
      <c r="W13" s="36"/>
    </row>
    <row r="14" spans="1:23" s="37" customFormat="1" x14ac:dyDescent="0.25">
      <c r="A14" s="38" t="s">
        <v>10</v>
      </c>
      <c r="B14" s="16">
        <v>3077.9253197600001</v>
      </c>
      <c r="C14" s="16">
        <v>200.03696027999999</v>
      </c>
      <c r="D14" s="16">
        <v>193.54456497999999</v>
      </c>
      <c r="E14" s="17">
        <f t="shared" si="3"/>
        <v>3471.5068450200001</v>
      </c>
      <c r="F14" s="16">
        <v>78.308775580000002</v>
      </c>
      <c r="G14" s="16">
        <v>110.09880368</v>
      </c>
      <c r="H14" s="16">
        <v>247.96014536000001</v>
      </c>
      <c r="I14" s="17">
        <f t="shared" si="0"/>
        <v>436.36772461999999</v>
      </c>
      <c r="J14" s="16">
        <v>233.51615789000002</v>
      </c>
      <c r="K14" s="16">
        <v>80.742981749999998</v>
      </c>
      <c r="L14" s="16">
        <v>138.18442694999999</v>
      </c>
      <c r="M14" s="17">
        <f t="shared" si="1"/>
        <v>452.44356658999999</v>
      </c>
      <c r="N14" s="16">
        <v>197.67806662999999</v>
      </c>
      <c r="O14" s="16">
        <v>97.171382859999994</v>
      </c>
      <c r="P14" s="16">
        <v>886.53018846999987</v>
      </c>
      <c r="Q14" s="17">
        <f t="shared" si="2"/>
        <v>1181.3796379599999</v>
      </c>
      <c r="S14" s="36"/>
      <c r="T14" s="36"/>
      <c r="U14" s="36"/>
      <c r="V14" s="36"/>
      <c r="W14" s="36"/>
    </row>
    <row r="15" spans="1:23" s="37" customFormat="1" x14ac:dyDescent="0.25">
      <c r="A15" s="38" t="s">
        <v>11</v>
      </c>
      <c r="B15" s="16">
        <v>2.9872480000000001</v>
      </c>
      <c r="C15" s="16">
        <v>0</v>
      </c>
      <c r="D15" s="16">
        <v>1.3608</v>
      </c>
      <c r="E15" s="17">
        <f t="shared" si="3"/>
        <v>4.3480480000000004</v>
      </c>
      <c r="F15" s="16">
        <v>2.2556150000000001</v>
      </c>
      <c r="G15" s="16">
        <v>67.939904989999988</v>
      </c>
      <c r="H15" s="16">
        <v>3.7794856000000001</v>
      </c>
      <c r="I15" s="17">
        <f t="shared" si="0"/>
        <v>73.975005589999995</v>
      </c>
      <c r="J15" s="16">
        <v>5.1959999999999997</v>
      </c>
      <c r="K15" s="16">
        <v>0.80620000000000003</v>
      </c>
      <c r="L15" s="16">
        <v>0.28999999999999998</v>
      </c>
      <c r="M15" s="17">
        <f t="shared" si="1"/>
        <v>6.2922000000000002</v>
      </c>
      <c r="N15" s="16">
        <v>3.84</v>
      </c>
      <c r="O15" s="16">
        <v>0</v>
      </c>
      <c r="P15" s="16">
        <v>0</v>
      </c>
      <c r="Q15" s="17">
        <f t="shared" si="2"/>
        <v>3.84</v>
      </c>
      <c r="S15" s="36"/>
      <c r="T15" s="36"/>
      <c r="U15" s="36"/>
      <c r="V15" s="36"/>
      <c r="W15" s="36"/>
    </row>
    <row r="16" spans="1:23" s="37" customFormat="1" x14ac:dyDescent="0.25">
      <c r="A16" s="38" t="s">
        <v>12</v>
      </c>
      <c r="B16" s="16">
        <v>3904.8378269199998</v>
      </c>
      <c r="C16" s="16">
        <v>2029.81838677</v>
      </c>
      <c r="D16" s="16">
        <v>5105.6389038699999</v>
      </c>
      <c r="E16" s="17">
        <f t="shared" si="3"/>
        <v>11040.295117559999</v>
      </c>
      <c r="F16" s="16">
        <v>3078.4301986600003</v>
      </c>
      <c r="G16" s="16">
        <v>1851.99628448</v>
      </c>
      <c r="H16" s="16">
        <v>2702.63935429</v>
      </c>
      <c r="I16" s="17">
        <f t="shared" si="0"/>
        <v>7633.0658374300001</v>
      </c>
      <c r="J16" s="16">
        <v>2307.93669262</v>
      </c>
      <c r="K16" s="16">
        <v>2215.90228437</v>
      </c>
      <c r="L16" s="16">
        <v>2328.3994290400001</v>
      </c>
      <c r="M16" s="17">
        <f t="shared" si="1"/>
        <v>6852.238406030001</v>
      </c>
      <c r="N16" s="16">
        <v>3416.6314036599997</v>
      </c>
      <c r="O16" s="16">
        <v>4054.6506590599997</v>
      </c>
      <c r="P16" s="16">
        <v>2672.6134087</v>
      </c>
      <c r="Q16" s="17">
        <f t="shared" si="2"/>
        <v>10143.895471420001</v>
      </c>
      <c r="S16" s="36"/>
      <c r="T16" s="36"/>
      <c r="U16" s="36"/>
      <c r="V16" s="36"/>
      <c r="W16" s="36"/>
    </row>
    <row r="17" spans="1:24" s="37" customFormat="1" x14ac:dyDescent="0.25">
      <c r="A17" s="38" t="s">
        <v>13</v>
      </c>
      <c r="B17" s="16">
        <v>370.76144259</v>
      </c>
      <c r="C17" s="16">
        <v>485.83160781999999</v>
      </c>
      <c r="D17" s="16">
        <v>1379.4954764299998</v>
      </c>
      <c r="E17" s="17">
        <f t="shared" si="3"/>
        <v>2236.0885268399998</v>
      </c>
      <c r="F17" s="16">
        <v>421.89211496999997</v>
      </c>
      <c r="G17" s="16">
        <v>1132.1604524100003</v>
      </c>
      <c r="H17" s="16">
        <v>518.02638891000004</v>
      </c>
      <c r="I17" s="17">
        <f t="shared" si="0"/>
        <v>2072.0789562900004</v>
      </c>
      <c r="J17" s="16">
        <v>719.89758947999997</v>
      </c>
      <c r="K17" s="16">
        <v>685.01810346000002</v>
      </c>
      <c r="L17" s="16">
        <v>1026.6127897000001</v>
      </c>
      <c r="M17" s="17">
        <f t="shared" si="1"/>
        <v>2431.5284826400002</v>
      </c>
      <c r="N17" s="16">
        <v>13.502534399999998</v>
      </c>
      <c r="O17" s="16">
        <v>1463.5165788600002</v>
      </c>
      <c r="P17" s="16">
        <v>649.27569520000009</v>
      </c>
      <c r="Q17" s="17">
        <f t="shared" si="2"/>
        <v>2126.2948084600002</v>
      </c>
      <c r="S17" s="36"/>
      <c r="T17" s="36"/>
      <c r="U17" s="36"/>
      <c r="V17" s="36"/>
      <c r="W17" s="36"/>
    </row>
    <row r="18" spans="1:24" s="37" customFormat="1" ht="13" x14ac:dyDescent="0.3">
      <c r="A18" s="40" t="s">
        <v>14</v>
      </c>
      <c r="B18" s="41">
        <f t="shared" ref="B18:Q18" si="4">SUM(B4:B17)</f>
        <v>30109.351311780003</v>
      </c>
      <c r="C18" s="41">
        <f t="shared" si="4"/>
        <v>21055.169162349997</v>
      </c>
      <c r="D18" s="41">
        <f t="shared" si="4"/>
        <v>48117.289384279997</v>
      </c>
      <c r="E18" s="41">
        <f t="shared" si="4"/>
        <v>99281.809858410008</v>
      </c>
      <c r="F18" s="41">
        <f t="shared" si="4"/>
        <v>21755.162933770003</v>
      </c>
      <c r="G18" s="41">
        <f t="shared" si="4"/>
        <v>16948.87403766</v>
      </c>
      <c r="H18" s="41">
        <f t="shared" si="4"/>
        <v>54782.661326279987</v>
      </c>
      <c r="I18" s="41">
        <f t="shared" si="4"/>
        <v>93486.698297710012</v>
      </c>
      <c r="J18" s="41">
        <f t="shared" si="4"/>
        <v>33165.185237060003</v>
      </c>
      <c r="K18" s="41">
        <f t="shared" si="4"/>
        <v>20012.438919019998</v>
      </c>
      <c r="L18" s="41">
        <f t="shared" si="4"/>
        <v>51747.733156990005</v>
      </c>
      <c r="M18" s="41">
        <f t="shared" si="4"/>
        <v>104925.35731306998</v>
      </c>
      <c r="N18" s="41">
        <f t="shared" si="4"/>
        <v>27443.221456589996</v>
      </c>
      <c r="O18" s="41">
        <f t="shared" si="4"/>
        <v>28102.251191900003</v>
      </c>
      <c r="P18" s="41">
        <f t="shared" si="4"/>
        <v>66788.066084510006</v>
      </c>
      <c r="Q18" s="41">
        <f t="shared" si="4"/>
        <v>122333.53873300001</v>
      </c>
      <c r="S18" s="36"/>
      <c r="T18" s="36"/>
      <c r="U18" s="36"/>
      <c r="V18" s="36"/>
      <c r="W18" s="36"/>
    </row>
    <row r="19" spans="1:24" s="37" customFormat="1" x14ac:dyDescent="0.25">
      <c r="A19" s="38" t="s">
        <v>15</v>
      </c>
      <c r="B19" s="16">
        <v>26196.655946750001</v>
      </c>
      <c r="C19" s="16">
        <v>37194.368769253</v>
      </c>
      <c r="D19" s="16">
        <v>31390.686882639999</v>
      </c>
      <c r="E19" s="17">
        <f t="shared" si="3"/>
        <v>94781.711598643</v>
      </c>
      <c r="F19" s="16">
        <v>33179.720668620001</v>
      </c>
      <c r="G19" s="16">
        <v>33965.089466900004</v>
      </c>
      <c r="H19" s="16">
        <v>35544.806723779999</v>
      </c>
      <c r="I19" s="17">
        <f t="shared" si="0"/>
        <v>102689.6168593</v>
      </c>
      <c r="J19" s="16">
        <v>31784.912321772001</v>
      </c>
      <c r="K19" s="16">
        <v>30446.240903770999</v>
      </c>
      <c r="L19" s="16">
        <v>41017.212050703296</v>
      </c>
      <c r="M19" s="17">
        <f t="shared" si="1"/>
        <v>103248.3652762463</v>
      </c>
      <c r="N19" s="16">
        <v>35110.280544889996</v>
      </c>
      <c r="O19" s="16">
        <v>40286.5690301</v>
      </c>
      <c r="P19" s="16">
        <v>47390.469773110002</v>
      </c>
      <c r="Q19" s="17">
        <f t="shared" si="2"/>
        <v>122787.31934809999</v>
      </c>
      <c r="S19" s="36"/>
      <c r="T19" s="36"/>
      <c r="U19" s="36"/>
      <c r="V19" s="36"/>
      <c r="W19" s="36"/>
    </row>
    <row r="20" spans="1:24" s="37" customFormat="1" x14ac:dyDescent="0.25">
      <c r="A20" s="38" t="s">
        <v>16</v>
      </c>
      <c r="B20" s="16">
        <v>3665.66644185</v>
      </c>
      <c r="C20" s="16">
        <v>4844.8490293500008</v>
      </c>
      <c r="D20" s="16">
        <v>4080.7010948399993</v>
      </c>
      <c r="E20" s="17">
        <f t="shared" si="3"/>
        <v>12591.216566039999</v>
      </c>
      <c r="F20" s="16">
        <v>4147.7698361099992</v>
      </c>
      <c r="G20" s="16">
        <v>4207.2871119399997</v>
      </c>
      <c r="H20" s="16">
        <v>4606.9793502400007</v>
      </c>
      <c r="I20" s="17">
        <f t="shared" si="0"/>
        <v>12962.036298289999</v>
      </c>
      <c r="J20" s="16">
        <v>4431.6972692200006</v>
      </c>
      <c r="K20" s="16">
        <v>3963.8853353600002</v>
      </c>
      <c r="L20" s="16">
        <v>4254.69371899</v>
      </c>
      <c r="M20" s="17">
        <f t="shared" si="1"/>
        <v>12650.27632357</v>
      </c>
      <c r="N20" s="16">
        <v>4100.9933800299996</v>
      </c>
      <c r="O20" s="16">
        <v>4606.8738868400005</v>
      </c>
      <c r="P20" s="16">
        <v>5067.6186627899997</v>
      </c>
      <c r="Q20" s="17">
        <f t="shared" si="2"/>
        <v>13775.485929660001</v>
      </c>
      <c r="S20" s="36"/>
      <c r="T20" s="36"/>
      <c r="U20" s="36"/>
      <c r="V20" s="36"/>
      <c r="W20" s="36"/>
    </row>
    <row r="21" spans="1:24" s="37" customFormat="1" ht="13" x14ac:dyDescent="0.3">
      <c r="A21" s="40" t="s">
        <v>14</v>
      </c>
      <c r="B21" s="41">
        <f>B19+B20</f>
        <v>29862.322388600001</v>
      </c>
      <c r="C21" s="41">
        <f>C19+C20</f>
        <v>42039.217798603</v>
      </c>
      <c r="D21" s="41">
        <f>D19+D20</f>
        <v>35471.387977480001</v>
      </c>
      <c r="E21" s="41">
        <f t="shared" ref="E21:Q21" si="5">E19+E20</f>
        <v>107372.92816468299</v>
      </c>
      <c r="F21" s="41">
        <f t="shared" si="5"/>
        <v>37327.490504729998</v>
      </c>
      <c r="G21" s="41">
        <f>G19+G20</f>
        <v>38172.376578840005</v>
      </c>
      <c r="H21" s="41">
        <f>H19+H20</f>
        <v>40151.786074019998</v>
      </c>
      <c r="I21" s="41">
        <f t="shared" si="5"/>
        <v>115651.65315759</v>
      </c>
      <c r="J21" s="41">
        <f t="shared" si="5"/>
        <v>36216.609590992004</v>
      </c>
      <c r="K21" s="41">
        <f t="shared" si="5"/>
        <v>34410.126239131001</v>
      </c>
      <c r="L21" s="41">
        <f t="shared" si="5"/>
        <v>45271.905769693294</v>
      </c>
      <c r="M21" s="41">
        <f t="shared" si="5"/>
        <v>115898.6415998163</v>
      </c>
      <c r="N21" s="41">
        <f>N19+N20</f>
        <v>39211.273924919995</v>
      </c>
      <c r="O21" s="41">
        <f>O19+O20</f>
        <v>44893.442916940003</v>
      </c>
      <c r="P21" s="41">
        <f>P19+P20</f>
        <v>52458.088435900005</v>
      </c>
      <c r="Q21" s="41">
        <f t="shared" si="5"/>
        <v>136562.80527776</v>
      </c>
      <c r="S21" s="36"/>
      <c r="T21" s="36"/>
      <c r="U21" s="36"/>
      <c r="V21" s="36"/>
      <c r="W21" s="36"/>
    </row>
    <row r="22" spans="1:24" s="37" customFormat="1" ht="13" x14ac:dyDescent="0.3">
      <c r="A22" s="40" t="s">
        <v>105</v>
      </c>
      <c r="B22" s="41">
        <f>B18+B21</f>
        <v>59971.673700380008</v>
      </c>
      <c r="C22" s="41">
        <f>C18+C21</f>
        <v>63094.386960952994</v>
      </c>
      <c r="D22" s="41">
        <f>D18+D21</f>
        <v>83588.677361759997</v>
      </c>
      <c r="E22" s="41">
        <f t="shared" ref="E22:Q22" si="6">E18+E21</f>
        <v>206654.738023093</v>
      </c>
      <c r="F22" s="41">
        <f t="shared" si="6"/>
        <v>59082.653438499998</v>
      </c>
      <c r="G22" s="41">
        <f>G18+G21</f>
        <v>55121.250616500009</v>
      </c>
      <c r="H22" s="41">
        <f>H18+H21</f>
        <v>94934.447400299978</v>
      </c>
      <c r="I22" s="41">
        <f t="shared" si="6"/>
        <v>209138.3514553</v>
      </c>
      <c r="J22" s="41">
        <f t="shared" si="6"/>
        <v>69381.794828052007</v>
      </c>
      <c r="K22" s="41">
        <f t="shared" si="6"/>
        <v>54422.565158151003</v>
      </c>
      <c r="L22" s="41">
        <f t="shared" si="6"/>
        <v>97019.638926683299</v>
      </c>
      <c r="M22" s="41">
        <f t="shared" si="6"/>
        <v>220823.99891288628</v>
      </c>
      <c r="N22" s="41">
        <f>N18+N21</f>
        <v>66654.495381509987</v>
      </c>
      <c r="O22" s="41">
        <f>O18+O21</f>
        <v>72995.694108840005</v>
      </c>
      <c r="P22" s="41">
        <f>P18+P21</f>
        <v>119246.15452041001</v>
      </c>
      <c r="Q22" s="41">
        <f t="shared" si="6"/>
        <v>258896.34401076002</v>
      </c>
      <c r="S22" s="36"/>
      <c r="T22" s="36"/>
      <c r="U22" s="36"/>
      <c r="V22" s="36"/>
      <c r="W22" s="36"/>
    </row>
    <row r="23" spans="1:24" s="37" customFormat="1" x14ac:dyDescent="0.25">
      <c r="A23" s="38" t="s">
        <v>122</v>
      </c>
      <c r="B23" s="16">
        <v>1221.88881395</v>
      </c>
      <c r="C23" s="16"/>
      <c r="D23" s="16"/>
      <c r="E23" s="17">
        <f t="shared" si="3"/>
        <v>1221.88881395</v>
      </c>
      <c r="F23" s="16"/>
      <c r="G23" s="16"/>
      <c r="H23" s="16"/>
      <c r="I23" s="17">
        <f>SUM(F23:H23)</f>
        <v>0</v>
      </c>
      <c r="J23" s="16"/>
      <c r="K23" s="16">
        <v>7.6</v>
      </c>
      <c r="L23" s="16">
        <v>7.6</v>
      </c>
      <c r="M23" s="17">
        <f>SUM(J23:L23)</f>
        <v>15.2</v>
      </c>
      <c r="N23" s="16">
        <v>7.6</v>
      </c>
      <c r="O23" s="16"/>
      <c r="P23" s="16"/>
      <c r="Q23" s="17">
        <f>SUM(N23:P23)</f>
        <v>7.6</v>
      </c>
      <c r="S23" s="36"/>
      <c r="T23" s="36"/>
      <c r="U23" s="36"/>
      <c r="V23" s="36"/>
      <c r="W23" s="36"/>
    </row>
    <row r="24" spans="1:24" s="37" customFormat="1" x14ac:dyDescent="0.25">
      <c r="A24" s="38" t="s">
        <v>124</v>
      </c>
      <c r="B24" s="16"/>
      <c r="C24" s="16"/>
      <c r="D24" s="16"/>
      <c r="E24" s="17"/>
      <c r="F24" s="16"/>
      <c r="G24" s="16"/>
      <c r="H24" s="16"/>
      <c r="I24" s="17"/>
      <c r="J24" s="16"/>
      <c r="K24" s="16"/>
      <c r="L24" s="16"/>
      <c r="M24" s="17">
        <f>SUM(J24:L24)</f>
        <v>0</v>
      </c>
      <c r="N24" s="16"/>
      <c r="O24" s="16">
        <v>12126.8</v>
      </c>
      <c r="P24" s="16">
        <v>1535.6333333333332</v>
      </c>
      <c r="Q24" s="17">
        <f>SUM(N24:P24)</f>
        <v>13662.433333333332</v>
      </c>
      <c r="S24" s="36"/>
      <c r="T24" s="36"/>
      <c r="U24" s="36"/>
      <c r="V24" s="36"/>
      <c r="W24" s="36"/>
    </row>
    <row r="25" spans="1:24" s="37" customFormat="1" x14ac:dyDescent="0.25">
      <c r="A25" s="38" t="s">
        <v>125</v>
      </c>
      <c r="B25" s="16"/>
      <c r="C25" s="16"/>
      <c r="D25" s="16"/>
      <c r="E25" s="17"/>
      <c r="F25" s="16"/>
      <c r="G25" s="16"/>
      <c r="H25" s="16"/>
      <c r="I25" s="17"/>
      <c r="J25" s="16">
        <v>0</v>
      </c>
      <c r="K25" s="16">
        <v>0</v>
      </c>
      <c r="L25" s="16"/>
      <c r="M25" s="17">
        <f>SUM(J25:L25)</f>
        <v>0</v>
      </c>
      <c r="N25" s="16"/>
      <c r="O25" s="16"/>
      <c r="P25" s="16"/>
      <c r="Q25" s="17">
        <f>SUM(N25:P25)</f>
        <v>0</v>
      </c>
      <c r="S25" s="36"/>
      <c r="T25" s="36"/>
      <c r="U25" s="36"/>
      <c r="V25" s="36"/>
      <c r="W25" s="36"/>
    </row>
    <row r="26" spans="1:24" s="37" customFormat="1" ht="13" x14ac:dyDescent="0.3">
      <c r="A26" s="40" t="s">
        <v>104</v>
      </c>
      <c r="B26" s="41">
        <f t="shared" ref="B26:P26" si="7">B22-B23-B24-B25</f>
        <v>58749.78488643001</v>
      </c>
      <c r="C26" s="41">
        <f t="shared" si="7"/>
        <v>63094.386960952994</v>
      </c>
      <c r="D26" s="41">
        <f t="shared" si="7"/>
        <v>83588.677361759997</v>
      </c>
      <c r="E26" s="41">
        <f t="shared" si="7"/>
        <v>205432.84920914299</v>
      </c>
      <c r="F26" s="41">
        <f t="shared" si="7"/>
        <v>59082.653438499998</v>
      </c>
      <c r="G26" s="41">
        <f t="shared" si="7"/>
        <v>55121.250616500009</v>
      </c>
      <c r="H26" s="41">
        <f t="shared" si="7"/>
        <v>94934.447400299978</v>
      </c>
      <c r="I26" s="41">
        <f t="shared" si="7"/>
        <v>209138.3514553</v>
      </c>
      <c r="J26" s="41">
        <f t="shared" si="7"/>
        <v>69381.794828052007</v>
      </c>
      <c r="K26" s="41">
        <f t="shared" si="7"/>
        <v>54414.965158151004</v>
      </c>
      <c r="L26" s="41">
        <f t="shared" si="7"/>
        <v>97012.038926683294</v>
      </c>
      <c r="M26" s="41">
        <f t="shared" si="7"/>
        <v>220808.79891288627</v>
      </c>
      <c r="N26" s="41">
        <f t="shared" si="7"/>
        <v>66646.895381509981</v>
      </c>
      <c r="O26" s="41">
        <f t="shared" si="7"/>
        <v>60868.894108840002</v>
      </c>
      <c r="P26" s="41">
        <f t="shared" si="7"/>
        <v>117710.52118707668</v>
      </c>
      <c r="Q26" s="41">
        <f>Q22-Q23-Q24-Q25</f>
        <v>245226.31067742669</v>
      </c>
      <c r="S26" s="36"/>
      <c r="T26" s="36"/>
      <c r="U26" s="36"/>
      <c r="V26" s="36"/>
      <c r="W26" s="36"/>
    </row>
    <row r="27" spans="1:24" ht="14" x14ac:dyDescent="0.3">
      <c r="A27" s="9" t="s">
        <v>100</v>
      </c>
      <c r="E27" s="1"/>
      <c r="F27" s="1"/>
      <c r="G27" s="1"/>
      <c r="H27" s="1"/>
      <c r="J27" s="1"/>
      <c r="K27" s="1"/>
      <c r="L27" s="1"/>
      <c r="M27" s="1"/>
      <c r="N27" s="1"/>
      <c r="O27" s="1"/>
      <c r="P27" s="1"/>
    </row>
    <row r="28" spans="1:24" x14ac:dyDescent="0.25">
      <c r="F28" s="1"/>
      <c r="G28" s="1"/>
      <c r="H28" s="1"/>
      <c r="J28" s="1"/>
      <c r="K28" s="1"/>
      <c r="L28" s="1"/>
      <c r="N28" s="1"/>
      <c r="O28" s="1"/>
      <c r="P28" s="1"/>
      <c r="V28" s="1"/>
      <c r="W28" s="1"/>
    </row>
    <row r="29" spans="1:24" ht="15.5" x14ac:dyDescent="0.35">
      <c r="A29" s="8" t="s">
        <v>202</v>
      </c>
      <c r="F29" s="1"/>
      <c r="G29" s="1"/>
      <c r="H29" s="1"/>
      <c r="J29" s="1"/>
      <c r="K29" s="1"/>
      <c r="L29" s="1"/>
      <c r="N29" s="1"/>
      <c r="O29" s="1"/>
      <c r="P29" s="1"/>
      <c r="Q29" s="10" t="s">
        <v>118</v>
      </c>
    </row>
    <row r="30" spans="1:24" ht="13" x14ac:dyDescent="0.3">
      <c r="A30" s="58" t="s">
        <v>87</v>
      </c>
      <c r="B30" s="56" t="s">
        <v>196</v>
      </c>
      <c r="C30" s="56"/>
      <c r="D30" s="56"/>
      <c r="E30" s="56"/>
      <c r="F30" s="56" t="s">
        <v>197</v>
      </c>
      <c r="G30" s="56"/>
      <c r="H30" s="56"/>
      <c r="I30" s="56"/>
      <c r="J30" s="56" t="s">
        <v>198</v>
      </c>
      <c r="K30" s="56"/>
      <c r="L30" s="56"/>
      <c r="M30" s="56"/>
      <c r="N30" s="56" t="s">
        <v>116</v>
      </c>
      <c r="O30" s="56"/>
      <c r="P30" s="56"/>
      <c r="Q30" s="56"/>
      <c r="X30" s="1"/>
    </row>
    <row r="31" spans="1:24" ht="13" x14ac:dyDescent="0.3">
      <c r="A31" s="58"/>
      <c r="B31" s="2" t="s">
        <v>77</v>
      </c>
      <c r="C31" s="2" t="s">
        <v>81</v>
      </c>
      <c r="D31" s="2" t="s">
        <v>82</v>
      </c>
      <c r="E31" s="2" t="s">
        <v>106</v>
      </c>
      <c r="F31" s="2" t="s">
        <v>107</v>
      </c>
      <c r="G31" s="2" t="s">
        <v>108</v>
      </c>
      <c r="H31" s="2" t="s">
        <v>109</v>
      </c>
      <c r="I31" s="2" t="s">
        <v>106</v>
      </c>
      <c r="J31" s="2" t="s">
        <v>110</v>
      </c>
      <c r="K31" s="2" t="s">
        <v>111</v>
      </c>
      <c r="L31" s="2" t="s">
        <v>112</v>
      </c>
      <c r="M31" s="2" t="s">
        <v>106</v>
      </c>
      <c r="N31" s="2" t="s">
        <v>113</v>
      </c>
      <c r="O31" s="2" t="s">
        <v>114</v>
      </c>
      <c r="P31" s="2" t="s">
        <v>115</v>
      </c>
      <c r="Q31" s="2" t="s">
        <v>106</v>
      </c>
    </row>
    <row r="32" spans="1:24" x14ac:dyDescent="0.25">
      <c r="A32" s="3" t="s">
        <v>40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V32" s="34"/>
      <c r="W32" s="34"/>
    </row>
    <row r="33" spans="1:23" s="37" customFormat="1" x14ac:dyDescent="0.25">
      <c r="A33" s="43" t="s">
        <v>120</v>
      </c>
      <c r="B33" s="16"/>
      <c r="C33" s="16">
        <v>9.9999999999999995E-7</v>
      </c>
      <c r="D33" s="16">
        <v>14.627919199999999</v>
      </c>
      <c r="E33" s="17">
        <f>SUM(B33:D33)</f>
        <v>14.627920199999998</v>
      </c>
      <c r="F33" s="16">
        <v>8.5043249999999997</v>
      </c>
      <c r="G33" s="16">
        <v>24.534969410000002</v>
      </c>
      <c r="H33" s="16">
        <v>18.547263999999998</v>
      </c>
      <c r="I33" s="17">
        <f t="shared" ref="I33:I40" si="8">SUM(F33:H33)</f>
        <v>51.586558410000002</v>
      </c>
      <c r="J33" s="16">
        <v>15.92604</v>
      </c>
      <c r="K33" s="16">
        <v>16.742760000000001</v>
      </c>
      <c r="L33" s="16">
        <v>32.978358999999998</v>
      </c>
      <c r="M33" s="17">
        <f t="shared" ref="M33:M40" si="9">SUM(J33:L33)</f>
        <v>65.647159000000002</v>
      </c>
      <c r="N33" s="16">
        <v>10.355358000000001</v>
      </c>
      <c r="O33" s="44">
        <v>11.28606692</v>
      </c>
      <c r="P33" s="16">
        <v>14.04621</v>
      </c>
      <c r="Q33" s="17">
        <f t="shared" ref="Q33:Q40" si="10">SUM(N33:P33)</f>
        <v>35.687634920000001</v>
      </c>
      <c r="S33" s="36"/>
      <c r="T33" s="36"/>
      <c r="U33" s="36"/>
      <c r="V33" s="42"/>
      <c r="W33" s="42"/>
    </row>
    <row r="34" spans="1:23" s="37" customFormat="1" x14ac:dyDescent="0.25">
      <c r="A34" s="43" t="s">
        <v>127</v>
      </c>
      <c r="B34" s="16">
        <v>2147.9400891799996</v>
      </c>
      <c r="C34" s="16">
        <v>652.79215999999997</v>
      </c>
      <c r="D34" s="16">
        <v>50.105600000000003</v>
      </c>
      <c r="E34" s="17">
        <f t="shared" ref="E34:E40" si="11">SUM(B34:D34)</f>
        <v>2850.8378491799995</v>
      </c>
      <c r="F34" s="16">
        <v>1467.6311000000001</v>
      </c>
      <c r="G34" s="16">
        <v>1456.806928</v>
      </c>
      <c r="H34" s="16">
        <v>1580.4607060000001</v>
      </c>
      <c r="I34" s="17">
        <f t="shared" si="8"/>
        <v>4504.8987340000003</v>
      </c>
      <c r="J34" s="16">
        <v>1575.8488319999999</v>
      </c>
      <c r="K34" s="16">
        <v>1732.6736988</v>
      </c>
      <c r="L34" s="16">
        <v>1486.7583018</v>
      </c>
      <c r="M34" s="17">
        <f t="shared" si="9"/>
        <v>4795.2808325999995</v>
      </c>
      <c r="N34" s="16">
        <v>1720.1734614000002</v>
      </c>
      <c r="O34" s="44">
        <v>2141.684616</v>
      </c>
      <c r="P34" s="16">
        <v>1338.9382872000001</v>
      </c>
      <c r="Q34" s="17">
        <f t="shared" si="10"/>
        <v>5200.7963646000007</v>
      </c>
      <c r="S34" s="36"/>
      <c r="T34" s="36"/>
      <c r="U34" s="36"/>
      <c r="V34" s="42"/>
      <c r="W34" s="42"/>
    </row>
    <row r="35" spans="1:23" s="37" customFormat="1" x14ac:dyDescent="0.25">
      <c r="A35" s="43" t="s">
        <v>128</v>
      </c>
      <c r="B35" s="16">
        <v>25.701972999999999</v>
      </c>
      <c r="C35" s="16">
        <v>58.766010999999999</v>
      </c>
      <c r="D35" s="16">
        <v>52.769455000000001</v>
      </c>
      <c r="E35" s="17">
        <f t="shared" si="11"/>
        <v>137.23743899999999</v>
      </c>
      <c r="F35" s="16">
        <v>72.327317400000013</v>
      </c>
      <c r="G35" s="16">
        <v>55.313343000000003</v>
      </c>
      <c r="H35" s="16">
        <v>136.79197300000001</v>
      </c>
      <c r="I35" s="17">
        <f t="shared" si="8"/>
        <v>264.43263340000004</v>
      </c>
      <c r="J35" s="16">
        <v>21.045386000000001</v>
      </c>
      <c r="K35" s="16">
        <v>126.10939999999999</v>
      </c>
      <c r="L35" s="16">
        <v>99.61551</v>
      </c>
      <c r="M35" s="17">
        <f t="shared" si="9"/>
        <v>246.770296</v>
      </c>
      <c r="N35" s="16">
        <v>52.074113200000006</v>
      </c>
      <c r="O35" s="44">
        <v>164.353396</v>
      </c>
      <c r="P35" s="16">
        <v>19.865738560000004</v>
      </c>
      <c r="Q35" s="17">
        <f t="shared" si="10"/>
        <v>236.29324776000001</v>
      </c>
      <c r="S35" s="36"/>
      <c r="T35" s="36"/>
      <c r="U35" s="36"/>
      <c r="V35" s="42"/>
      <c r="W35" s="42"/>
    </row>
    <row r="36" spans="1:23" s="37" customFormat="1" x14ac:dyDescent="0.25">
      <c r="A36" s="43" t="s">
        <v>129</v>
      </c>
      <c r="B36" s="16">
        <v>0</v>
      </c>
      <c r="C36" s="16">
        <v>5.6114999999999998E-2</v>
      </c>
      <c r="D36" s="16">
        <v>1.3050000000000001E-2</v>
      </c>
      <c r="E36" s="17">
        <f t="shared" si="11"/>
        <v>6.9165000000000004E-2</v>
      </c>
      <c r="F36" s="16">
        <v>5.8724999999999999E-2</v>
      </c>
      <c r="G36" s="16">
        <v>1.3664818999999999</v>
      </c>
      <c r="H36" s="16">
        <v>5.3650000000000003E-2</v>
      </c>
      <c r="I36" s="17">
        <f t="shared" si="8"/>
        <v>1.4788568999999998</v>
      </c>
      <c r="J36" s="16">
        <v>0</v>
      </c>
      <c r="K36" s="16">
        <v>1.376012</v>
      </c>
      <c r="L36" s="16">
        <v>0</v>
      </c>
      <c r="M36" s="17">
        <f t="shared" si="9"/>
        <v>1.376012</v>
      </c>
      <c r="N36" s="16">
        <v>2.9870000000000001E-2</v>
      </c>
      <c r="O36" s="44"/>
      <c r="P36" s="16">
        <v>1.8849999999999999E-2</v>
      </c>
      <c r="Q36" s="17">
        <f t="shared" si="10"/>
        <v>4.8719999999999999E-2</v>
      </c>
      <c r="S36" s="36"/>
      <c r="T36" s="36"/>
      <c r="U36" s="36"/>
      <c r="V36" s="42"/>
      <c r="W36" s="42"/>
    </row>
    <row r="37" spans="1:23" s="37" customFormat="1" x14ac:dyDescent="0.25">
      <c r="A37" s="43" t="s">
        <v>130</v>
      </c>
      <c r="B37" s="16">
        <v>1.1241699999999999</v>
      </c>
      <c r="C37" s="16">
        <v>0</v>
      </c>
      <c r="D37" s="16">
        <v>7.8868229999999997</v>
      </c>
      <c r="E37" s="17">
        <f t="shared" si="11"/>
        <v>9.0109929999999991</v>
      </c>
      <c r="F37" s="16">
        <v>1.3300700000000001</v>
      </c>
      <c r="G37" s="16">
        <v>0.50499919999999998</v>
      </c>
      <c r="H37" s="16">
        <v>0</v>
      </c>
      <c r="I37" s="17">
        <f t="shared" si="8"/>
        <v>1.8350692</v>
      </c>
      <c r="J37" s="16">
        <v>0.26977499999999999</v>
      </c>
      <c r="K37" s="16">
        <v>0</v>
      </c>
      <c r="L37" s="16">
        <v>0</v>
      </c>
      <c r="M37" s="17">
        <f t="shared" si="9"/>
        <v>0.26977499999999999</v>
      </c>
      <c r="N37" s="16">
        <v>0</v>
      </c>
      <c r="O37" s="44"/>
      <c r="P37" s="16">
        <v>0</v>
      </c>
      <c r="Q37" s="17">
        <f t="shared" si="10"/>
        <v>0</v>
      </c>
      <c r="S37" s="36"/>
      <c r="T37" s="36"/>
      <c r="U37" s="36"/>
      <c r="V37" s="42"/>
      <c r="W37" s="42"/>
    </row>
    <row r="38" spans="1:23" s="37" customFormat="1" x14ac:dyDescent="0.25">
      <c r="A38" s="43" t="s">
        <v>131</v>
      </c>
      <c r="B38" s="16"/>
      <c r="C38" s="16">
        <v>0</v>
      </c>
      <c r="D38" s="16">
        <v>0</v>
      </c>
      <c r="E38" s="17">
        <f t="shared" si="11"/>
        <v>0</v>
      </c>
      <c r="F38" s="16">
        <v>0</v>
      </c>
      <c r="G38" s="16">
        <v>0</v>
      </c>
      <c r="H38" s="16">
        <v>0</v>
      </c>
      <c r="I38" s="17">
        <f t="shared" si="8"/>
        <v>0</v>
      </c>
      <c r="J38" s="16">
        <v>0</v>
      </c>
      <c r="K38" s="16">
        <v>0</v>
      </c>
      <c r="L38" s="16">
        <v>0</v>
      </c>
      <c r="M38" s="17">
        <f t="shared" si="9"/>
        <v>0</v>
      </c>
      <c r="N38" s="16">
        <v>0</v>
      </c>
      <c r="O38" s="44"/>
      <c r="P38" s="16">
        <v>0</v>
      </c>
      <c r="Q38" s="17">
        <f t="shared" si="10"/>
        <v>0</v>
      </c>
      <c r="R38" s="36"/>
      <c r="S38" s="36"/>
      <c r="T38" s="36"/>
      <c r="U38" s="36"/>
      <c r="V38" s="42"/>
      <c r="W38" s="42"/>
    </row>
    <row r="39" spans="1:23" s="37" customFormat="1" x14ac:dyDescent="0.25">
      <c r="A39" s="43" t="s">
        <v>132</v>
      </c>
      <c r="B39" s="16"/>
      <c r="C39" s="16">
        <v>0</v>
      </c>
      <c r="D39" s="16">
        <v>0</v>
      </c>
      <c r="E39" s="17">
        <f t="shared" si="11"/>
        <v>0</v>
      </c>
      <c r="F39" s="16">
        <v>0</v>
      </c>
      <c r="G39" s="16">
        <v>0</v>
      </c>
      <c r="H39" s="16">
        <v>0</v>
      </c>
      <c r="I39" s="17">
        <f t="shared" si="8"/>
        <v>0</v>
      </c>
      <c r="J39" s="16">
        <v>0</v>
      </c>
      <c r="K39" s="16">
        <v>0</v>
      </c>
      <c r="L39" s="16">
        <v>0</v>
      </c>
      <c r="M39" s="17">
        <f t="shared" si="9"/>
        <v>0</v>
      </c>
      <c r="N39" s="16">
        <v>0</v>
      </c>
      <c r="O39" s="44"/>
      <c r="P39" s="16">
        <v>0</v>
      </c>
      <c r="Q39" s="17">
        <f t="shared" si="10"/>
        <v>0</v>
      </c>
      <c r="R39" s="36"/>
      <c r="S39" s="36"/>
      <c r="T39" s="36"/>
      <c r="U39" s="36"/>
      <c r="V39" s="42"/>
      <c r="W39" s="42"/>
    </row>
    <row r="40" spans="1:23" s="37" customFormat="1" x14ac:dyDescent="0.25">
      <c r="A40" s="43" t="s">
        <v>48</v>
      </c>
      <c r="B40" s="16">
        <v>402.93343919999984</v>
      </c>
      <c r="C40" s="16">
        <v>296.7259626</v>
      </c>
      <c r="D40" s="16">
        <v>1433.9190769499999</v>
      </c>
      <c r="E40" s="17">
        <f t="shared" si="11"/>
        <v>2133.5784787499997</v>
      </c>
      <c r="F40" s="16">
        <v>107.82443563999993</v>
      </c>
      <c r="G40" s="16">
        <v>135.93034830000036</v>
      </c>
      <c r="H40" s="16">
        <v>149.80613666999994</v>
      </c>
      <c r="I40" s="17">
        <f t="shared" si="8"/>
        <v>393.56092061000027</v>
      </c>
      <c r="J40" s="16">
        <v>566.97937325000021</v>
      </c>
      <c r="K40" s="16">
        <v>350.43335117999993</v>
      </c>
      <c r="L40" s="16">
        <v>472.06591395999993</v>
      </c>
      <c r="M40" s="17">
        <f t="shared" si="9"/>
        <v>1389.47863839</v>
      </c>
      <c r="N40" s="16">
        <v>60.843680699999844</v>
      </c>
      <c r="O40" s="44">
        <v>619.96937689000049</v>
      </c>
      <c r="P40" s="16">
        <v>511.48683983000024</v>
      </c>
      <c r="Q40" s="17">
        <f t="shared" si="10"/>
        <v>1192.2998974200004</v>
      </c>
      <c r="R40" s="39"/>
      <c r="S40" s="36"/>
      <c r="T40" s="36"/>
      <c r="U40" s="36"/>
      <c r="V40" s="42"/>
      <c r="W40" s="42"/>
    </row>
    <row r="41" spans="1:23" s="37" customFormat="1" ht="13" x14ac:dyDescent="0.3">
      <c r="A41" s="45" t="s">
        <v>44</v>
      </c>
      <c r="B41" s="41">
        <f t="shared" ref="B41:Q41" si="12">SUM(B33:B40)</f>
        <v>2577.6996713799999</v>
      </c>
      <c r="C41" s="41">
        <f t="shared" si="12"/>
        <v>1008.3402496</v>
      </c>
      <c r="D41" s="41">
        <f t="shared" si="12"/>
        <v>1559.3219241499999</v>
      </c>
      <c r="E41" s="41">
        <f t="shared" si="12"/>
        <v>5145.361845129999</v>
      </c>
      <c r="F41" s="41">
        <f t="shared" si="12"/>
        <v>1657.6759730400004</v>
      </c>
      <c r="G41" s="41">
        <f t="shared" si="12"/>
        <v>1674.4570698100003</v>
      </c>
      <c r="H41" s="41">
        <f t="shared" si="12"/>
        <v>1885.6597296700002</v>
      </c>
      <c r="I41" s="41">
        <f t="shared" si="12"/>
        <v>5217.7927725200007</v>
      </c>
      <c r="J41" s="41">
        <f t="shared" si="12"/>
        <v>2180.0694062500002</v>
      </c>
      <c r="K41" s="41">
        <f t="shared" si="12"/>
        <v>2227.3352219799999</v>
      </c>
      <c r="L41" s="41">
        <f t="shared" si="12"/>
        <v>2091.4180847600001</v>
      </c>
      <c r="M41" s="41">
        <f t="shared" si="12"/>
        <v>6498.8227129899988</v>
      </c>
      <c r="N41" s="41">
        <f t="shared" si="12"/>
        <v>1843.4764833000002</v>
      </c>
      <c r="O41" s="41">
        <f t="shared" si="12"/>
        <v>2937.2934558100005</v>
      </c>
      <c r="P41" s="41">
        <f t="shared" si="12"/>
        <v>1884.3559255900002</v>
      </c>
      <c r="Q41" s="41">
        <f t="shared" si="12"/>
        <v>6665.1258647000013</v>
      </c>
      <c r="S41" s="36"/>
      <c r="T41" s="36"/>
      <c r="U41" s="36"/>
      <c r="V41" s="42"/>
      <c r="W41" s="42"/>
    </row>
    <row r="42" spans="1:23" s="37" customFormat="1" x14ac:dyDescent="0.25">
      <c r="A42" s="3" t="s">
        <v>45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S42" s="36"/>
      <c r="T42" s="36"/>
      <c r="U42" s="36"/>
      <c r="V42" s="42"/>
      <c r="W42" s="42"/>
    </row>
    <row r="43" spans="1:23" s="37" customFormat="1" x14ac:dyDescent="0.25">
      <c r="A43" s="43" t="s">
        <v>46</v>
      </c>
      <c r="B43" s="16">
        <v>18.403272999999999</v>
      </c>
      <c r="C43" s="16">
        <v>44.091701999999998</v>
      </c>
      <c r="D43" s="16">
        <v>69.75506</v>
      </c>
      <c r="E43" s="17">
        <f t="shared" ref="E43:E51" si="13">SUM(B43:D43)</f>
        <v>132.250035</v>
      </c>
      <c r="F43" s="16">
        <v>24.051794000000001</v>
      </c>
      <c r="G43" s="16">
        <v>14.668100000000001</v>
      </c>
      <c r="H43" s="16">
        <v>39.087736999999997</v>
      </c>
      <c r="I43" s="17">
        <f t="shared" ref="I43:I75" si="14">SUM(F43:H43)</f>
        <v>77.807631000000001</v>
      </c>
      <c r="J43" s="16">
        <v>22.583304999999999</v>
      </c>
      <c r="K43" s="16">
        <v>28.992149999999999</v>
      </c>
      <c r="L43" s="16"/>
      <c r="M43" s="17">
        <f t="shared" ref="M43:M75" si="15">SUM(J43:L43)</f>
        <v>51.575454999999998</v>
      </c>
      <c r="N43" s="16"/>
      <c r="O43" s="44">
        <v>6.4429959999999999</v>
      </c>
      <c r="P43" s="16">
        <v>12.940367999999999</v>
      </c>
      <c r="Q43" s="17">
        <f t="shared" ref="Q43:Q75" si="16">SUM(N43:P43)</f>
        <v>19.383364</v>
      </c>
      <c r="S43" s="36"/>
      <c r="T43" s="36"/>
      <c r="U43" s="36"/>
      <c r="V43" s="42"/>
      <c r="W43" s="42"/>
    </row>
    <row r="44" spans="1:23" s="37" customFormat="1" x14ac:dyDescent="0.25">
      <c r="A44" s="43" t="s">
        <v>133</v>
      </c>
      <c r="B44" s="16">
        <v>77.290549999999996</v>
      </c>
      <c r="C44" s="16">
        <v>47.579093999999998</v>
      </c>
      <c r="D44" s="16">
        <v>257.78186399000003</v>
      </c>
      <c r="E44" s="17">
        <f t="shared" si="13"/>
        <v>382.65150799000003</v>
      </c>
      <c r="F44" s="16">
        <v>335.57399400000003</v>
      </c>
      <c r="G44" s="16">
        <v>318.76907799999998</v>
      </c>
      <c r="H44" s="16">
        <v>91.345220400000002</v>
      </c>
      <c r="I44" s="17">
        <f t="shared" si="14"/>
        <v>745.68829240000002</v>
      </c>
      <c r="J44" s="16">
        <v>102.06184384000001</v>
      </c>
      <c r="K44" s="16">
        <v>20.735555000000002</v>
      </c>
      <c r="L44" s="16">
        <v>67.826981050000001</v>
      </c>
      <c r="M44" s="17">
        <f t="shared" si="15"/>
        <v>190.62437989</v>
      </c>
      <c r="N44" s="16">
        <v>2.3031359999999999</v>
      </c>
      <c r="O44" s="44">
        <v>114.37369719</v>
      </c>
      <c r="P44" s="16">
        <v>0.17280599999999999</v>
      </c>
      <c r="Q44" s="17">
        <f t="shared" si="16"/>
        <v>116.84963918999999</v>
      </c>
      <c r="S44" s="36"/>
      <c r="T44" s="36"/>
      <c r="U44" s="36"/>
      <c r="V44" s="42"/>
      <c r="W44" s="42"/>
    </row>
    <row r="45" spans="1:23" s="37" customFormat="1" x14ac:dyDescent="0.25">
      <c r="A45" s="43" t="s">
        <v>134</v>
      </c>
      <c r="B45" s="16">
        <v>6.0116999999999997E-2</v>
      </c>
      <c r="C45" s="16">
        <v>44.529076000000003</v>
      </c>
      <c r="D45" s="16">
        <v>62.703212000000001</v>
      </c>
      <c r="E45" s="17">
        <f t="shared" si="13"/>
        <v>107.292405</v>
      </c>
      <c r="F45" s="16">
        <v>97.132666999999998</v>
      </c>
      <c r="G45" s="16">
        <v>43.428621</v>
      </c>
      <c r="H45" s="16">
        <v>44.455499000000003</v>
      </c>
      <c r="I45" s="17">
        <f t="shared" si="14"/>
        <v>185.01678699999999</v>
      </c>
      <c r="J45" s="16">
        <v>4.6389750000000003</v>
      </c>
      <c r="K45" s="16">
        <v>4.3947520000000004</v>
      </c>
      <c r="L45" s="16">
        <v>1.8703529999999999</v>
      </c>
      <c r="M45" s="17">
        <f t="shared" si="15"/>
        <v>10.90408</v>
      </c>
      <c r="N45" s="16">
        <v>19.180432</v>
      </c>
      <c r="O45" s="44">
        <v>0</v>
      </c>
      <c r="P45" s="16">
        <v>0</v>
      </c>
      <c r="Q45" s="17">
        <f t="shared" si="16"/>
        <v>19.180432</v>
      </c>
      <c r="S45" s="36"/>
      <c r="T45" s="36"/>
      <c r="U45" s="36"/>
      <c r="V45" s="42"/>
      <c r="W45" s="42"/>
    </row>
    <row r="46" spans="1:23" s="37" customFormat="1" x14ac:dyDescent="0.25">
      <c r="A46" s="43" t="s">
        <v>43</v>
      </c>
      <c r="B46" s="16">
        <v>35.991774299999996</v>
      </c>
      <c r="C46" s="16">
        <v>370.04240499999997</v>
      </c>
      <c r="D46" s="16">
        <v>30.484573000000001</v>
      </c>
      <c r="E46" s="17">
        <f t="shared" si="13"/>
        <v>436.51875229999996</v>
      </c>
      <c r="F46" s="16">
        <v>76.1771569</v>
      </c>
      <c r="G46" s="16">
        <v>26.850480770000001</v>
      </c>
      <c r="H46" s="16">
        <v>50.477198999999999</v>
      </c>
      <c r="I46" s="17">
        <f t="shared" si="14"/>
        <v>153.50483667</v>
      </c>
      <c r="J46" s="16">
        <v>39.014322999999997</v>
      </c>
      <c r="K46" s="16">
        <v>99.080861759999991</v>
      </c>
      <c r="L46" s="16">
        <v>62.91152074</v>
      </c>
      <c r="M46" s="17">
        <f t="shared" si="15"/>
        <v>201.00670550000001</v>
      </c>
      <c r="N46" s="16">
        <v>42.11354</v>
      </c>
      <c r="O46" s="44">
        <v>2.9479283000000001</v>
      </c>
      <c r="P46" s="16">
        <v>172.87527445999999</v>
      </c>
      <c r="Q46" s="17">
        <f t="shared" si="16"/>
        <v>217.93674275999999</v>
      </c>
      <c r="S46" s="36"/>
      <c r="T46" s="36"/>
      <c r="U46" s="36"/>
      <c r="V46" s="42"/>
      <c r="W46" s="42"/>
    </row>
    <row r="47" spans="1:23" s="37" customFormat="1" x14ac:dyDescent="0.25">
      <c r="A47" s="43" t="s">
        <v>90</v>
      </c>
      <c r="B47" s="16"/>
      <c r="C47" s="16">
        <v>23.670414999999998</v>
      </c>
      <c r="D47" s="16">
        <v>114.61105156999993</v>
      </c>
      <c r="E47" s="17">
        <f t="shared" si="13"/>
        <v>138.28146656999994</v>
      </c>
      <c r="F47" s="16">
        <v>67.899361999999996</v>
      </c>
      <c r="G47" s="16">
        <v>30.539761219999999</v>
      </c>
      <c r="H47" s="16">
        <v>60.958477999999999</v>
      </c>
      <c r="I47" s="17">
        <f t="shared" si="14"/>
        <v>159.39760122000001</v>
      </c>
      <c r="J47" s="16">
        <v>19.123489009999997</v>
      </c>
      <c r="K47" s="16">
        <v>14.423897109999999</v>
      </c>
      <c r="L47" s="16">
        <v>9.8021560000000001</v>
      </c>
      <c r="M47" s="17">
        <f t="shared" si="15"/>
        <v>43.349542119999995</v>
      </c>
      <c r="N47" s="16">
        <v>14.133445</v>
      </c>
      <c r="O47" s="44">
        <v>37.773007</v>
      </c>
      <c r="P47" s="16">
        <v>34.767929609999996</v>
      </c>
      <c r="Q47" s="17">
        <f t="shared" si="16"/>
        <v>86.674381609999998</v>
      </c>
      <c r="S47" s="36"/>
      <c r="T47" s="36"/>
      <c r="U47" s="36"/>
      <c r="V47" s="42"/>
      <c r="W47" s="42"/>
    </row>
    <row r="48" spans="1:23" s="37" customFormat="1" x14ac:dyDescent="0.25">
      <c r="A48" s="43" t="s">
        <v>135</v>
      </c>
      <c r="B48" s="16">
        <v>12.599724</v>
      </c>
      <c r="C48" s="16">
        <v>26.321061280000002</v>
      </c>
      <c r="D48" s="16">
        <v>9.7229373300000006</v>
      </c>
      <c r="E48" s="17">
        <f t="shared" si="13"/>
        <v>48.643722610000005</v>
      </c>
      <c r="F48" s="16">
        <v>10.92906221</v>
      </c>
      <c r="G48" s="16">
        <v>8.8590929999999997</v>
      </c>
      <c r="H48" s="16">
        <v>50.472516650000003</v>
      </c>
      <c r="I48" s="17">
        <f t="shared" si="14"/>
        <v>70.260671860000002</v>
      </c>
      <c r="J48" s="16">
        <v>29.428600809999999</v>
      </c>
      <c r="K48" s="16">
        <v>14.61670155</v>
      </c>
      <c r="L48" s="16">
        <v>11.7790155</v>
      </c>
      <c r="M48" s="17">
        <f t="shared" si="15"/>
        <v>55.824317860000001</v>
      </c>
      <c r="N48" s="16">
        <v>36.023111999999998</v>
      </c>
      <c r="O48" s="44">
        <v>25.764972719999999</v>
      </c>
      <c r="P48" s="16">
        <v>3.8453339</v>
      </c>
      <c r="Q48" s="17">
        <f t="shared" si="16"/>
        <v>65.63341862</v>
      </c>
      <c r="S48" s="36"/>
      <c r="T48" s="36"/>
      <c r="U48" s="36"/>
      <c r="V48" s="42"/>
      <c r="W48" s="42"/>
    </row>
    <row r="49" spans="1:23" s="37" customFormat="1" x14ac:dyDescent="0.25">
      <c r="A49" s="43" t="s">
        <v>136</v>
      </c>
      <c r="B49" s="16">
        <v>961.72970944999997</v>
      </c>
      <c r="C49" s="16">
        <v>20.729315</v>
      </c>
      <c r="D49" s="16">
        <v>0</v>
      </c>
      <c r="E49" s="17">
        <f t="shared" si="13"/>
        <v>982.45902445000002</v>
      </c>
      <c r="F49" s="16">
        <v>0</v>
      </c>
      <c r="G49" s="16">
        <v>60.2126394</v>
      </c>
      <c r="H49" s="16">
        <v>0</v>
      </c>
      <c r="I49" s="17">
        <f t="shared" si="14"/>
        <v>60.2126394</v>
      </c>
      <c r="J49" s="16">
        <v>3.145086</v>
      </c>
      <c r="K49" s="16">
        <v>0</v>
      </c>
      <c r="L49" s="16">
        <v>0</v>
      </c>
      <c r="M49" s="17">
        <f t="shared" si="15"/>
        <v>3.145086</v>
      </c>
      <c r="N49" s="16">
        <v>0</v>
      </c>
      <c r="O49" s="44">
        <v>12.3825</v>
      </c>
      <c r="P49" s="16">
        <v>0.01</v>
      </c>
      <c r="Q49" s="17">
        <f t="shared" si="16"/>
        <v>12.3925</v>
      </c>
      <c r="S49" s="36"/>
      <c r="T49" s="36"/>
      <c r="U49" s="36"/>
      <c r="V49" s="42"/>
      <c r="W49" s="42"/>
    </row>
    <row r="50" spans="1:23" s="37" customFormat="1" x14ac:dyDescent="0.25">
      <c r="A50" s="43" t="s">
        <v>127</v>
      </c>
      <c r="B50" s="16"/>
      <c r="C50" s="16">
        <v>55.361497</v>
      </c>
      <c r="D50" s="16">
        <v>482.84355818</v>
      </c>
      <c r="E50" s="17">
        <f t="shared" si="13"/>
        <v>538.20505518000004</v>
      </c>
      <c r="F50" s="16">
        <v>526.62017000000003</v>
      </c>
      <c r="G50" s="16">
        <v>580.72926800000005</v>
      </c>
      <c r="H50" s="16">
        <v>488.05530700000003</v>
      </c>
      <c r="I50" s="17">
        <f t="shared" si="14"/>
        <v>1595.4047450000003</v>
      </c>
      <c r="J50" s="16">
        <v>361.81520999999998</v>
      </c>
      <c r="K50" s="16">
        <v>556.30926699999998</v>
      </c>
      <c r="L50" s="16">
        <v>341.95326361000002</v>
      </c>
      <c r="M50" s="17">
        <f t="shared" si="15"/>
        <v>1260.0777406100001</v>
      </c>
      <c r="N50" s="16">
        <v>419.46216900000002</v>
      </c>
      <c r="O50" s="44">
        <v>501.407307</v>
      </c>
      <c r="P50" s="16">
        <v>485.393417</v>
      </c>
      <c r="Q50" s="17">
        <f t="shared" si="16"/>
        <v>1406.2628930000001</v>
      </c>
      <c r="S50" s="36"/>
      <c r="T50" s="36"/>
      <c r="U50" s="36"/>
      <c r="V50" s="42"/>
      <c r="W50" s="42"/>
    </row>
    <row r="51" spans="1:23" s="37" customFormat="1" x14ac:dyDescent="0.25">
      <c r="A51" s="43" t="s">
        <v>137</v>
      </c>
      <c r="B51" s="16"/>
      <c r="C51" s="16">
        <v>60.390132999999999</v>
      </c>
      <c r="D51" s="16">
        <v>65.584314000000006</v>
      </c>
      <c r="E51" s="18">
        <f t="shared" si="13"/>
        <v>125.974447</v>
      </c>
      <c r="F51" s="16">
        <v>102.55159494</v>
      </c>
      <c r="G51" s="16">
        <v>46.517817590000007</v>
      </c>
      <c r="H51" s="16">
        <v>171.94372337000001</v>
      </c>
      <c r="I51" s="18">
        <f t="shared" si="14"/>
        <v>321.01313590000007</v>
      </c>
      <c r="J51" s="16">
        <v>340.77377799999999</v>
      </c>
      <c r="K51" s="16">
        <v>98.615830000000003</v>
      </c>
      <c r="L51" s="16">
        <v>50.490633000000003</v>
      </c>
      <c r="M51" s="18">
        <f t="shared" si="15"/>
        <v>489.88024100000001</v>
      </c>
      <c r="N51" s="16">
        <v>155.82073924000002</v>
      </c>
      <c r="O51" s="16">
        <v>72.215178789999996</v>
      </c>
      <c r="P51" s="16">
        <v>26.647338999999999</v>
      </c>
      <c r="Q51" s="18">
        <f t="shared" si="16"/>
        <v>254.68325702999999</v>
      </c>
      <c r="S51" s="36"/>
      <c r="T51" s="36"/>
      <c r="U51" s="36"/>
      <c r="V51" s="42"/>
      <c r="W51" s="42"/>
    </row>
    <row r="52" spans="1:23" s="37" customFormat="1" x14ac:dyDescent="0.25">
      <c r="A52" s="43" t="s">
        <v>138</v>
      </c>
      <c r="B52" s="16"/>
      <c r="C52" s="16">
        <v>173.51213594999999</v>
      </c>
      <c r="D52" s="16">
        <v>351.276704</v>
      </c>
      <c r="E52" s="18">
        <f t="shared" ref="E52:E75" si="17">SUM(B52:D52)</f>
        <v>524.78883995000001</v>
      </c>
      <c r="F52" s="16">
        <v>192.50498945000001</v>
      </c>
      <c r="G52" s="16">
        <v>54.32690728</v>
      </c>
      <c r="H52" s="16">
        <v>147.65548233999999</v>
      </c>
      <c r="I52" s="18">
        <f t="shared" si="14"/>
        <v>394.48737906999997</v>
      </c>
      <c r="J52" s="16">
        <v>262.48872793999999</v>
      </c>
      <c r="K52" s="16">
        <v>244.83528552000001</v>
      </c>
      <c r="L52" s="16">
        <v>176.35068944</v>
      </c>
      <c r="M52" s="18">
        <f t="shared" si="15"/>
        <v>683.67470290000006</v>
      </c>
      <c r="N52" s="16">
        <v>253.94180974</v>
      </c>
      <c r="O52" s="16">
        <v>184.9442708</v>
      </c>
      <c r="P52" s="16">
        <v>52.639417889999997</v>
      </c>
      <c r="Q52" s="18">
        <f t="shared" si="16"/>
        <v>491.52549842999997</v>
      </c>
      <c r="S52" s="36"/>
      <c r="T52" s="36"/>
      <c r="U52" s="36"/>
      <c r="V52" s="42"/>
      <c r="W52" s="42"/>
    </row>
    <row r="53" spans="1:23" s="37" customFormat="1" x14ac:dyDescent="0.25">
      <c r="A53" s="43" t="s">
        <v>139</v>
      </c>
      <c r="B53" s="16"/>
      <c r="C53" s="16">
        <v>44.283852000000003</v>
      </c>
      <c r="D53" s="16">
        <v>226.90298600999998</v>
      </c>
      <c r="E53" s="18">
        <f t="shared" si="17"/>
        <v>271.18683800999997</v>
      </c>
      <c r="F53" s="16">
        <v>267.96846562999997</v>
      </c>
      <c r="G53" s="16">
        <v>189.04909312000001</v>
      </c>
      <c r="H53" s="16">
        <v>275.50493868000001</v>
      </c>
      <c r="I53" s="18">
        <f t="shared" si="14"/>
        <v>732.52249742999993</v>
      </c>
      <c r="J53" s="16">
        <v>229.43350031</v>
      </c>
      <c r="K53" s="16">
        <v>55.449413540000002</v>
      </c>
      <c r="L53" s="16">
        <v>149.993065</v>
      </c>
      <c r="M53" s="18">
        <f t="shared" si="15"/>
        <v>434.87597885000002</v>
      </c>
      <c r="N53" s="16">
        <v>422.35351586000002</v>
      </c>
      <c r="O53" s="16">
        <v>192.94617184999998</v>
      </c>
      <c r="P53" s="16">
        <v>380.65380733000001</v>
      </c>
      <c r="Q53" s="18">
        <f t="shared" si="16"/>
        <v>995.95349504000001</v>
      </c>
      <c r="S53" s="36"/>
      <c r="T53" s="36"/>
      <c r="U53" s="36"/>
      <c r="V53" s="42"/>
      <c r="W53" s="42"/>
    </row>
    <row r="54" spans="1:23" s="37" customFormat="1" x14ac:dyDescent="0.25">
      <c r="A54" s="43" t="s">
        <v>140</v>
      </c>
      <c r="B54" s="16"/>
      <c r="C54" s="16">
        <v>120.41847434</v>
      </c>
      <c r="D54" s="16">
        <v>120.01249193000001</v>
      </c>
      <c r="E54" s="18">
        <f t="shared" si="17"/>
        <v>240.43096627</v>
      </c>
      <c r="F54" s="16">
        <v>104.07391055000001</v>
      </c>
      <c r="G54" s="16">
        <v>100.58125968</v>
      </c>
      <c r="H54" s="16">
        <v>96.770513870000002</v>
      </c>
      <c r="I54" s="18">
        <f t="shared" si="14"/>
        <v>301.42568410000001</v>
      </c>
      <c r="J54" s="16">
        <v>273.42013824999998</v>
      </c>
      <c r="K54" s="16">
        <v>56.320624960000011</v>
      </c>
      <c r="L54" s="16">
        <v>87.252995989999988</v>
      </c>
      <c r="M54" s="18">
        <f t="shared" si="15"/>
        <v>416.9937592</v>
      </c>
      <c r="N54" s="16">
        <v>44.139219010000005</v>
      </c>
      <c r="O54" s="16">
        <v>38.396761720000001</v>
      </c>
      <c r="P54" s="16">
        <v>346.46257487999986</v>
      </c>
      <c r="Q54" s="18">
        <f t="shared" si="16"/>
        <v>428.99855560999987</v>
      </c>
      <c r="S54" s="36"/>
      <c r="T54" s="36"/>
      <c r="U54" s="36"/>
      <c r="V54" s="42"/>
      <c r="W54" s="42"/>
    </row>
    <row r="55" spans="1:23" s="37" customFormat="1" x14ac:dyDescent="0.25">
      <c r="A55" s="43" t="s">
        <v>141</v>
      </c>
      <c r="B55" s="16"/>
      <c r="C55" s="16">
        <v>182.42928804000002</v>
      </c>
      <c r="D55" s="16">
        <v>101.90945477000001</v>
      </c>
      <c r="E55" s="18">
        <f t="shared" si="17"/>
        <v>284.33874281000004</v>
      </c>
      <c r="F55" s="16">
        <v>107.41970895999999</v>
      </c>
      <c r="G55" s="16">
        <v>131.46998034999999</v>
      </c>
      <c r="H55" s="16">
        <v>145.23806205000002</v>
      </c>
      <c r="I55" s="18">
        <f t="shared" si="14"/>
        <v>384.12775136000005</v>
      </c>
      <c r="J55" s="16">
        <v>217.96540134</v>
      </c>
      <c r="K55" s="16">
        <v>127.33809914000001</v>
      </c>
      <c r="L55" s="16">
        <v>104.00193375999999</v>
      </c>
      <c r="M55" s="18">
        <f t="shared" si="15"/>
        <v>449.30543424000001</v>
      </c>
      <c r="N55" s="16">
        <v>160.73218564000001</v>
      </c>
      <c r="O55" s="16">
        <v>213.49685141</v>
      </c>
      <c r="P55" s="16">
        <v>221.78545162999998</v>
      </c>
      <c r="Q55" s="18">
        <f t="shared" si="16"/>
        <v>596.01448868</v>
      </c>
      <c r="S55" s="36"/>
      <c r="T55" s="36"/>
      <c r="U55" s="36"/>
      <c r="V55" s="42"/>
      <c r="W55" s="42"/>
    </row>
    <row r="56" spans="1:23" s="37" customFormat="1" x14ac:dyDescent="0.25">
      <c r="A56" s="43" t="s">
        <v>142</v>
      </c>
      <c r="B56" s="16"/>
      <c r="C56" s="16">
        <v>207.34949518000002</v>
      </c>
      <c r="D56" s="16">
        <v>106.02377387</v>
      </c>
      <c r="E56" s="18">
        <f t="shared" si="17"/>
        <v>313.37326905000003</v>
      </c>
      <c r="F56" s="16">
        <v>393.96425900000003</v>
      </c>
      <c r="G56" s="16">
        <v>146.28247311999999</v>
      </c>
      <c r="H56" s="16">
        <v>478.89965437000001</v>
      </c>
      <c r="I56" s="18">
        <f t="shared" si="14"/>
        <v>1019.1463864900001</v>
      </c>
      <c r="J56" s="16">
        <v>448.04396970000005</v>
      </c>
      <c r="K56" s="16">
        <v>466.47490302</v>
      </c>
      <c r="L56" s="16">
        <v>248.12974666</v>
      </c>
      <c r="M56" s="18">
        <f t="shared" si="15"/>
        <v>1162.6486193799999</v>
      </c>
      <c r="N56" s="16">
        <v>418.55331184000005</v>
      </c>
      <c r="O56" s="16">
        <v>1895.3784985500001</v>
      </c>
      <c r="P56" s="16">
        <v>1201.84866287</v>
      </c>
      <c r="Q56" s="18">
        <f t="shared" si="16"/>
        <v>3515.7804732599998</v>
      </c>
      <c r="S56" s="36"/>
      <c r="T56" s="36"/>
      <c r="U56" s="36"/>
      <c r="V56" s="42"/>
      <c r="W56" s="42"/>
    </row>
    <row r="57" spans="1:23" s="37" customFormat="1" x14ac:dyDescent="0.25">
      <c r="A57" s="43" t="s">
        <v>120</v>
      </c>
      <c r="B57" s="16"/>
      <c r="C57" s="16">
        <v>98.332082489999991</v>
      </c>
      <c r="D57" s="16">
        <v>114.83088770000001</v>
      </c>
      <c r="E57" s="18">
        <f t="shared" si="17"/>
        <v>213.16297019000001</v>
      </c>
      <c r="F57" s="16">
        <v>37.822094</v>
      </c>
      <c r="G57" s="16">
        <v>36.166047200000001</v>
      </c>
      <c r="H57" s="16">
        <v>33.559100999999998</v>
      </c>
      <c r="I57" s="18">
        <f t="shared" si="14"/>
        <v>107.5472422</v>
      </c>
      <c r="J57" s="16">
        <v>0.56885600000000003</v>
      </c>
      <c r="K57" s="16">
        <v>42.243693800000003</v>
      </c>
      <c r="L57" s="16">
        <v>24.951762200000001</v>
      </c>
      <c r="M57" s="18">
        <f t="shared" si="15"/>
        <v>67.764312000000004</v>
      </c>
      <c r="N57" s="16">
        <v>66.827874460000004</v>
      </c>
      <c r="O57" s="16">
        <v>19.441694309999999</v>
      </c>
      <c r="P57" s="16">
        <v>36.39281244</v>
      </c>
      <c r="Q57" s="18">
        <f t="shared" si="16"/>
        <v>122.66238121000001</v>
      </c>
      <c r="S57" s="36"/>
      <c r="T57" s="36"/>
      <c r="U57" s="36"/>
      <c r="V57" s="42"/>
      <c r="W57" s="42"/>
    </row>
    <row r="58" spans="1:23" s="37" customFormat="1" x14ac:dyDescent="0.25">
      <c r="A58" s="43" t="s">
        <v>143</v>
      </c>
      <c r="B58" s="16"/>
      <c r="C58" s="16">
        <v>758.19824442999993</v>
      </c>
      <c r="D58" s="16">
        <v>1727.7204730799999</v>
      </c>
      <c r="E58" s="18">
        <f t="shared" si="17"/>
        <v>2485.9187175099996</v>
      </c>
      <c r="F58" s="16">
        <v>70.682458580000002</v>
      </c>
      <c r="G58" s="16">
        <v>35.392051230000007</v>
      </c>
      <c r="H58" s="16">
        <v>101.83344200000001</v>
      </c>
      <c r="I58" s="18">
        <f t="shared" si="14"/>
        <v>207.90795181000001</v>
      </c>
      <c r="J58" s="16">
        <v>20.188940289999998</v>
      </c>
      <c r="K58" s="16">
        <v>11.595924910000001</v>
      </c>
      <c r="L58" s="16">
        <v>29.8227735</v>
      </c>
      <c r="M58" s="18">
        <f t="shared" si="15"/>
        <v>61.607638699999995</v>
      </c>
      <c r="N58" s="16">
        <v>54.577240700000004</v>
      </c>
      <c r="O58" s="16">
        <v>110.85365597000001</v>
      </c>
      <c r="P58" s="16">
        <v>25.473600060000003</v>
      </c>
      <c r="Q58" s="18">
        <f t="shared" si="16"/>
        <v>190.90449673000001</v>
      </c>
      <c r="S58" s="36"/>
      <c r="T58" s="36"/>
      <c r="U58" s="36"/>
      <c r="V58" s="42"/>
      <c r="W58" s="42"/>
    </row>
    <row r="59" spans="1:23" s="37" customFormat="1" x14ac:dyDescent="0.25">
      <c r="A59" s="43" t="s">
        <v>92</v>
      </c>
      <c r="B59" s="16"/>
      <c r="C59" s="16">
        <v>88.805403999999996</v>
      </c>
      <c r="D59" s="16">
        <v>15.282971999999999</v>
      </c>
      <c r="E59" s="18">
        <f t="shared" si="17"/>
        <v>104.088376</v>
      </c>
      <c r="F59" s="16">
        <v>58.208154039999997</v>
      </c>
      <c r="G59" s="16">
        <v>32.440123970000002</v>
      </c>
      <c r="H59" s="16">
        <v>110.92984158</v>
      </c>
      <c r="I59" s="18">
        <f t="shared" si="14"/>
        <v>201.57811959</v>
      </c>
      <c r="J59" s="16">
        <v>65.618476999999999</v>
      </c>
      <c r="K59" s="16">
        <v>55.784064790000002</v>
      </c>
      <c r="L59" s="16">
        <v>106.27243255</v>
      </c>
      <c r="M59" s="18">
        <f t="shared" si="15"/>
        <v>227.67497434000001</v>
      </c>
      <c r="N59" s="16">
        <v>14.222372999999999</v>
      </c>
      <c r="O59" s="16">
        <v>311.40664433999996</v>
      </c>
      <c r="P59" s="16">
        <v>210.64841338999997</v>
      </c>
      <c r="Q59" s="18">
        <f t="shared" si="16"/>
        <v>536.27743072999988</v>
      </c>
      <c r="S59" s="36"/>
      <c r="T59" s="36"/>
      <c r="U59" s="36"/>
      <c r="V59" s="42"/>
      <c r="W59" s="42"/>
    </row>
    <row r="60" spans="1:23" s="37" customFormat="1" x14ac:dyDescent="0.25">
      <c r="A60" s="43" t="s">
        <v>144</v>
      </c>
      <c r="B60" s="16"/>
      <c r="C60" s="16">
        <v>3993.5978466500001</v>
      </c>
      <c r="D60" s="16">
        <v>2005.3030871199999</v>
      </c>
      <c r="E60" s="18">
        <f t="shared" si="17"/>
        <v>5998.9009337699999</v>
      </c>
      <c r="F60" s="16">
        <v>2292.4644679899998</v>
      </c>
      <c r="G60" s="16">
        <v>4678.0466915699999</v>
      </c>
      <c r="H60" s="16">
        <v>3790.17196156</v>
      </c>
      <c r="I60" s="18">
        <f t="shared" si="14"/>
        <v>10760.683121119999</v>
      </c>
      <c r="J60" s="16">
        <v>3799.5866204600002</v>
      </c>
      <c r="K60" s="16">
        <v>4182.5992926700001</v>
      </c>
      <c r="L60" s="16">
        <v>2759.0725193399999</v>
      </c>
      <c r="M60" s="18">
        <f t="shared" si="15"/>
        <v>10741.25843247</v>
      </c>
      <c r="N60" s="16">
        <v>4520.1096709500007</v>
      </c>
      <c r="O60" s="16">
        <v>4136.5687040500006</v>
      </c>
      <c r="P60" s="16">
        <v>4646.7465460499989</v>
      </c>
      <c r="Q60" s="18">
        <f t="shared" si="16"/>
        <v>13303.42492105</v>
      </c>
      <c r="S60" s="36"/>
      <c r="T60" s="36"/>
      <c r="U60" s="36"/>
      <c r="V60" s="42"/>
      <c r="W60" s="42"/>
    </row>
    <row r="61" spans="1:23" s="37" customFormat="1" x14ac:dyDescent="0.25">
      <c r="A61" s="43" t="s">
        <v>145</v>
      </c>
      <c r="B61" s="16"/>
      <c r="C61" s="16">
        <v>1722.75727499</v>
      </c>
      <c r="D61" s="16">
        <v>1646.7767892699999</v>
      </c>
      <c r="E61" s="18">
        <f t="shared" si="17"/>
        <v>3369.5340642599999</v>
      </c>
      <c r="F61" s="16">
        <v>1132.02649322</v>
      </c>
      <c r="G61" s="16">
        <v>978.76781755999991</v>
      </c>
      <c r="H61" s="16">
        <v>1466.7436775000001</v>
      </c>
      <c r="I61" s="18">
        <f t="shared" si="14"/>
        <v>3577.5379882800003</v>
      </c>
      <c r="J61" s="16">
        <v>2583.1310985899995</v>
      </c>
      <c r="K61" s="16">
        <v>10757.683406190001</v>
      </c>
      <c r="L61" s="16">
        <v>865.74533121000002</v>
      </c>
      <c r="M61" s="18">
        <f t="shared" si="15"/>
        <v>14206.559835990001</v>
      </c>
      <c r="N61" s="16">
        <v>1356.7628669800001</v>
      </c>
      <c r="O61" s="16">
        <v>1541.7160523099999</v>
      </c>
      <c r="P61" s="16">
        <v>2948.7245652600004</v>
      </c>
      <c r="Q61" s="18">
        <f t="shared" si="16"/>
        <v>5847.2034845500002</v>
      </c>
      <c r="S61" s="36"/>
      <c r="T61" s="36"/>
      <c r="U61" s="36"/>
      <c r="V61" s="42"/>
      <c r="W61" s="42"/>
    </row>
    <row r="62" spans="1:23" s="37" customFormat="1" x14ac:dyDescent="0.25">
      <c r="A62" s="43" t="s">
        <v>6</v>
      </c>
      <c r="B62" s="16"/>
      <c r="C62" s="16">
        <v>1383.7639118700001</v>
      </c>
      <c r="D62" s="16">
        <v>2101.0693304199999</v>
      </c>
      <c r="E62" s="18">
        <f t="shared" si="17"/>
        <v>3484.8332422900003</v>
      </c>
      <c r="F62" s="16">
        <v>1665.0542731200001</v>
      </c>
      <c r="G62" s="16">
        <v>2302.1986422300001</v>
      </c>
      <c r="H62" s="16">
        <v>2155.2297267399999</v>
      </c>
      <c r="I62" s="18">
        <f t="shared" si="14"/>
        <v>6122.4826420899999</v>
      </c>
      <c r="J62" s="16">
        <v>1663.5389768900002</v>
      </c>
      <c r="K62" s="16">
        <v>3334.82544168</v>
      </c>
      <c r="L62" s="16">
        <v>1733.25952484</v>
      </c>
      <c r="M62" s="18">
        <f t="shared" si="15"/>
        <v>6731.6239434100007</v>
      </c>
      <c r="N62" s="16">
        <v>1309.1462092000002</v>
      </c>
      <c r="O62" s="16">
        <v>1912.2167741999999</v>
      </c>
      <c r="P62" s="16">
        <v>2210.0107779499999</v>
      </c>
      <c r="Q62" s="18">
        <f t="shared" si="16"/>
        <v>5431.3737613499998</v>
      </c>
      <c r="S62" s="36"/>
      <c r="T62" s="36"/>
      <c r="U62" s="36"/>
      <c r="V62" s="42"/>
      <c r="W62" s="42"/>
    </row>
    <row r="63" spans="1:23" s="37" customFormat="1" x14ac:dyDescent="0.25">
      <c r="A63" s="43" t="s">
        <v>146</v>
      </c>
      <c r="B63" s="16"/>
      <c r="C63" s="16">
        <v>2815.1878489199999</v>
      </c>
      <c r="D63" s="16">
        <v>2739.6310640899997</v>
      </c>
      <c r="E63" s="18">
        <f t="shared" si="17"/>
        <v>5554.81891301</v>
      </c>
      <c r="F63" s="16">
        <v>2855.5816153999995</v>
      </c>
      <c r="G63" s="16">
        <v>2098.9803993199998</v>
      </c>
      <c r="H63" s="16">
        <v>1391.8383732400002</v>
      </c>
      <c r="I63" s="18">
        <f t="shared" si="14"/>
        <v>6346.4003879599986</v>
      </c>
      <c r="J63" s="16">
        <v>1616.8472882099998</v>
      </c>
      <c r="K63" s="16">
        <v>2925.1188273400003</v>
      </c>
      <c r="L63" s="16">
        <v>3464.9621680599998</v>
      </c>
      <c r="M63" s="18">
        <f t="shared" si="15"/>
        <v>8006.9282836099992</v>
      </c>
      <c r="N63" s="16">
        <v>1995.7917995500002</v>
      </c>
      <c r="O63" s="16">
        <v>1130.36652121</v>
      </c>
      <c r="P63" s="16">
        <v>963.15966499000001</v>
      </c>
      <c r="Q63" s="18">
        <f t="shared" si="16"/>
        <v>4089.3179857499999</v>
      </c>
      <c r="S63" s="36"/>
      <c r="T63" s="36"/>
      <c r="U63" s="36"/>
      <c r="V63" s="42"/>
      <c r="W63" s="42"/>
    </row>
    <row r="64" spans="1:23" s="37" customFormat="1" x14ac:dyDescent="0.25">
      <c r="A64" s="43" t="s">
        <v>147</v>
      </c>
      <c r="B64" s="16"/>
      <c r="C64" s="16">
        <v>351.01262987000001</v>
      </c>
      <c r="D64" s="16">
        <v>104.56070982000001</v>
      </c>
      <c r="E64" s="18">
        <f t="shared" si="17"/>
        <v>455.57333969000001</v>
      </c>
      <c r="F64" s="16">
        <v>168.40906606000001</v>
      </c>
      <c r="G64" s="16">
        <v>391.53439205999996</v>
      </c>
      <c r="H64" s="16">
        <v>272.12951054000001</v>
      </c>
      <c r="I64" s="18">
        <f t="shared" si="14"/>
        <v>832.07296866000002</v>
      </c>
      <c r="J64" s="16">
        <v>353.94000371999999</v>
      </c>
      <c r="K64" s="16">
        <v>5576.8412463999994</v>
      </c>
      <c r="L64" s="16">
        <v>265.23534452999996</v>
      </c>
      <c r="M64" s="18">
        <f t="shared" si="15"/>
        <v>6196.0165946499992</v>
      </c>
      <c r="N64" s="16">
        <v>331.48766919000002</v>
      </c>
      <c r="O64" s="16">
        <v>445.05743073000002</v>
      </c>
      <c r="P64" s="16">
        <v>246.31035455</v>
      </c>
      <c r="Q64" s="18">
        <f t="shared" si="16"/>
        <v>1022.85545447</v>
      </c>
      <c r="S64" s="36"/>
      <c r="T64" s="36"/>
      <c r="U64" s="36"/>
      <c r="V64" s="42"/>
      <c r="W64" s="42"/>
    </row>
    <row r="65" spans="1:23" s="37" customFormat="1" x14ac:dyDescent="0.25">
      <c r="A65" s="43" t="s">
        <v>148</v>
      </c>
      <c r="B65" s="16"/>
      <c r="C65" s="16">
        <v>1297.3562253200002</v>
      </c>
      <c r="D65" s="16">
        <v>771.45586443000002</v>
      </c>
      <c r="E65" s="18">
        <f t="shared" si="17"/>
        <v>2068.8120897500003</v>
      </c>
      <c r="F65" s="16">
        <v>834.73043191000011</v>
      </c>
      <c r="G65" s="16">
        <v>910.49232233999999</v>
      </c>
      <c r="H65" s="16">
        <v>1012.1873816199999</v>
      </c>
      <c r="I65" s="18">
        <f t="shared" si="14"/>
        <v>2757.41013587</v>
      </c>
      <c r="J65" s="16">
        <v>953.20102903999998</v>
      </c>
      <c r="K65" s="16">
        <v>895.40682945000003</v>
      </c>
      <c r="L65" s="16">
        <v>1040.53208356</v>
      </c>
      <c r="M65" s="18">
        <f t="shared" si="15"/>
        <v>2889.1399420500002</v>
      </c>
      <c r="N65" s="16">
        <v>726.02790078999999</v>
      </c>
      <c r="O65" s="16">
        <v>1130.99789207</v>
      </c>
      <c r="P65" s="16">
        <v>965.11949043999994</v>
      </c>
      <c r="Q65" s="18">
        <f t="shared" si="16"/>
        <v>2822.1452832999998</v>
      </c>
      <c r="S65" s="36"/>
      <c r="T65" s="36"/>
      <c r="U65" s="36"/>
      <c r="V65" s="42"/>
      <c r="W65" s="42"/>
    </row>
    <row r="66" spans="1:23" s="37" customFormat="1" x14ac:dyDescent="0.25">
      <c r="A66" s="43" t="s">
        <v>149</v>
      </c>
      <c r="B66" s="16"/>
      <c r="C66" s="16">
        <v>118.86992135</v>
      </c>
      <c r="D66" s="16">
        <v>119.488162</v>
      </c>
      <c r="E66" s="18">
        <f t="shared" si="17"/>
        <v>238.35808335000002</v>
      </c>
      <c r="F66" s="16">
        <v>834.73043191000011</v>
      </c>
      <c r="G66" s="16">
        <v>910.49232233999999</v>
      </c>
      <c r="H66" s="16">
        <v>259.96046815</v>
      </c>
      <c r="I66" s="18">
        <f t="shared" si="14"/>
        <v>2005.1832224</v>
      </c>
      <c r="J66" s="16">
        <v>274.45503285000001</v>
      </c>
      <c r="K66" s="16">
        <v>100.37087270000001</v>
      </c>
      <c r="L66" s="16">
        <v>108.41710587</v>
      </c>
      <c r="M66" s="18">
        <f t="shared" si="15"/>
        <v>483.24301142000002</v>
      </c>
      <c r="N66" s="16">
        <v>238.58560479000002</v>
      </c>
      <c r="O66" s="16">
        <v>139.12018823000002</v>
      </c>
      <c r="P66" s="16">
        <v>123.32554732</v>
      </c>
      <c r="Q66" s="18">
        <f t="shared" si="16"/>
        <v>501.03134034000004</v>
      </c>
      <c r="S66" s="36"/>
      <c r="T66" s="36"/>
      <c r="U66" s="36"/>
      <c r="V66" s="42"/>
      <c r="W66" s="42"/>
    </row>
    <row r="67" spans="1:23" s="37" customFormat="1" x14ac:dyDescent="0.25">
      <c r="A67" s="43" t="s">
        <v>150</v>
      </c>
      <c r="B67" s="16"/>
      <c r="C67" s="16">
        <v>708.27342184000008</v>
      </c>
      <c r="D67" s="16">
        <v>1262.5212996899998</v>
      </c>
      <c r="E67" s="18">
        <f t="shared" si="17"/>
        <v>1970.7947215299998</v>
      </c>
      <c r="F67" s="16">
        <v>267.17413544999999</v>
      </c>
      <c r="G67" s="16">
        <v>468.26221879000002</v>
      </c>
      <c r="H67" s="16">
        <v>575.55940345999988</v>
      </c>
      <c r="I67" s="18">
        <f t="shared" si="14"/>
        <v>1310.9957577</v>
      </c>
      <c r="J67" s="16">
        <v>2004.4753769500001</v>
      </c>
      <c r="K67" s="16">
        <v>677.43277067000008</v>
      </c>
      <c r="L67" s="16">
        <v>904.23067663999984</v>
      </c>
      <c r="M67" s="18">
        <f t="shared" si="15"/>
        <v>3586.1388242599996</v>
      </c>
      <c r="N67" s="16">
        <v>527.51861168999994</v>
      </c>
      <c r="O67" s="16">
        <v>642.92104090999987</v>
      </c>
      <c r="P67" s="16">
        <v>1883.76125247</v>
      </c>
      <c r="Q67" s="18">
        <f t="shared" si="16"/>
        <v>3054.2009050699999</v>
      </c>
      <c r="S67" s="36"/>
      <c r="T67" s="36"/>
      <c r="U67" s="36"/>
      <c r="V67" s="42"/>
      <c r="W67" s="42"/>
    </row>
    <row r="68" spans="1:23" s="37" customFormat="1" x14ac:dyDescent="0.25">
      <c r="A68" s="43" t="s">
        <v>151</v>
      </c>
      <c r="B68" s="16"/>
      <c r="C68" s="16">
        <v>194.16894324</v>
      </c>
      <c r="D68" s="16">
        <v>97.065672000000006</v>
      </c>
      <c r="E68" s="18">
        <f t="shared" si="17"/>
        <v>291.23461524000004</v>
      </c>
      <c r="F68" s="16">
        <v>202.43657446</v>
      </c>
      <c r="G68" s="16">
        <v>222.99791825999998</v>
      </c>
      <c r="H68" s="16">
        <v>232.541561</v>
      </c>
      <c r="I68" s="18">
        <f t="shared" si="14"/>
        <v>657.97605371999998</v>
      </c>
      <c r="J68" s="16">
        <v>112.46563443000001</v>
      </c>
      <c r="K68" s="16">
        <v>281.32291710000004</v>
      </c>
      <c r="L68" s="16">
        <v>121.72787621000001</v>
      </c>
      <c r="M68" s="18">
        <f t="shared" si="15"/>
        <v>515.51642774000004</v>
      </c>
      <c r="N68" s="16">
        <v>210.41540082999998</v>
      </c>
      <c r="O68" s="16">
        <v>218.66571390000001</v>
      </c>
      <c r="P68" s="16">
        <v>116.559566</v>
      </c>
      <c r="Q68" s="18">
        <f t="shared" si="16"/>
        <v>545.64068072999999</v>
      </c>
      <c r="S68" s="36"/>
      <c r="T68" s="36"/>
      <c r="U68" s="36"/>
      <c r="V68" s="42"/>
      <c r="W68" s="42"/>
    </row>
    <row r="69" spans="1:23" s="37" customFormat="1" x14ac:dyDescent="0.25">
      <c r="A69" s="43" t="s">
        <v>152</v>
      </c>
      <c r="B69" s="16"/>
      <c r="C69" s="16">
        <v>592.67501873000003</v>
      </c>
      <c r="D69" s="16">
        <v>407.61927901000001</v>
      </c>
      <c r="E69" s="18">
        <f t="shared" si="17"/>
        <v>1000.29429774</v>
      </c>
      <c r="F69" s="16">
        <v>439.63296898999994</v>
      </c>
      <c r="G69" s="16">
        <v>417.88857250000001</v>
      </c>
      <c r="H69" s="16">
        <v>710.35178840999993</v>
      </c>
      <c r="I69" s="18">
        <f t="shared" si="14"/>
        <v>1567.8733298999998</v>
      </c>
      <c r="J69" s="16">
        <v>598.16709404999995</v>
      </c>
      <c r="K69" s="16">
        <v>418.32402245999998</v>
      </c>
      <c r="L69" s="16">
        <v>325.51555561000004</v>
      </c>
      <c r="M69" s="18">
        <f t="shared" si="15"/>
        <v>1342.0066721200001</v>
      </c>
      <c r="N69" s="16">
        <v>457.54649268999998</v>
      </c>
      <c r="O69" s="16">
        <v>548.01834365000002</v>
      </c>
      <c r="P69" s="16">
        <v>553.22145082000009</v>
      </c>
      <c r="Q69" s="18">
        <f t="shared" si="16"/>
        <v>1558.78628716</v>
      </c>
      <c r="S69" s="36"/>
      <c r="T69" s="36"/>
      <c r="U69" s="36"/>
      <c r="V69" s="42"/>
      <c r="W69" s="42"/>
    </row>
    <row r="70" spans="1:23" s="37" customFormat="1" x14ac:dyDescent="0.25">
      <c r="A70" s="43" t="s">
        <v>153</v>
      </c>
      <c r="B70" s="16"/>
      <c r="C70" s="16">
        <v>230.05594765999996</v>
      </c>
      <c r="D70" s="16">
        <v>173.58120223</v>
      </c>
      <c r="E70" s="18">
        <f t="shared" si="17"/>
        <v>403.63714988999993</v>
      </c>
      <c r="F70" s="16">
        <v>202.14670893000002</v>
      </c>
      <c r="G70" s="16">
        <v>374.63913302999993</v>
      </c>
      <c r="H70" s="16">
        <v>159.81385695</v>
      </c>
      <c r="I70" s="18">
        <f t="shared" si="14"/>
        <v>736.59969890999992</v>
      </c>
      <c r="J70" s="16">
        <v>256.18001599000002</v>
      </c>
      <c r="K70" s="16">
        <v>183.80063038999998</v>
      </c>
      <c r="L70" s="16">
        <v>204.49708673000001</v>
      </c>
      <c r="M70" s="18">
        <f t="shared" si="15"/>
        <v>644.47773311000003</v>
      </c>
      <c r="N70" s="16">
        <v>156.10923413</v>
      </c>
      <c r="O70" s="16">
        <v>365.91682433000005</v>
      </c>
      <c r="P70" s="16">
        <v>382.22800843999994</v>
      </c>
      <c r="Q70" s="18">
        <f t="shared" si="16"/>
        <v>904.2540669</v>
      </c>
      <c r="S70" s="36"/>
      <c r="T70" s="36"/>
      <c r="U70" s="36"/>
      <c r="V70" s="42"/>
      <c r="W70" s="42"/>
    </row>
    <row r="71" spans="1:23" s="37" customFormat="1" x14ac:dyDescent="0.25">
      <c r="A71" s="43" t="s">
        <v>154</v>
      </c>
      <c r="B71" s="16"/>
      <c r="C71" s="16">
        <v>158.61962273000003</v>
      </c>
      <c r="D71" s="16">
        <v>137.96946924000002</v>
      </c>
      <c r="E71" s="18">
        <f t="shared" si="17"/>
        <v>296.58909197000003</v>
      </c>
      <c r="F71" s="16">
        <v>170.04358220999998</v>
      </c>
      <c r="G71" s="16">
        <v>197.30183493000001</v>
      </c>
      <c r="H71" s="16">
        <v>172.64403537999999</v>
      </c>
      <c r="I71" s="18">
        <f t="shared" si="14"/>
        <v>539.98945251999999</v>
      </c>
      <c r="J71" s="16">
        <v>156.10739374000002</v>
      </c>
      <c r="K71" s="16">
        <v>178.80503261000001</v>
      </c>
      <c r="L71" s="16">
        <v>107.22952321999999</v>
      </c>
      <c r="M71" s="18">
        <f t="shared" si="15"/>
        <v>442.14194957000001</v>
      </c>
      <c r="N71" s="16">
        <v>139.42473414000003</v>
      </c>
      <c r="O71" s="16">
        <v>249.13348119999998</v>
      </c>
      <c r="P71" s="16">
        <v>167.99429603000002</v>
      </c>
      <c r="Q71" s="18">
        <f t="shared" si="16"/>
        <v>556.55251137000005</v>
      </c>
      <c r="S71" s="36"/>
      <c r="T71" s="36"/>
      <c r="U71" s="36"/>
      <c r="V71" s="42"/>
      <c r="W71" s="42"/>
    </row>
    <row r="72" spans="1:23" s="37" customFormat="1" x14ac:dyDescent="0.25">
      <c r="A72" s="43" t="s">
        <v>155</v>
      </c>
      <c r="B72" s="16"/>
      <c r="C72" s="16">
        <v>695.09827499000005</v>
      </c>
      <c r="D72" s="16">
        <v>647.03006736999998</v>
      </c>
      <c r="E72" s="18">
        <f t="shared" si="17"/>
        <v>1342.12834236</v>
      </c>
      <c r="F72" s="16">
        <v>619.59030527999994</v>
      </c>
      <c r="G72" s="16">
        <v>453.71531914999997</v>
      </c>
      <c r="H72" s="16">
        <v>394.27412631999999</v>
      </c>
      <c r="I72" s="18">
        <f t="shared" si="14"/>
        <v>1467.5797507499999</v>
      </c>
      <c r="J72" s="16">
        <v>654.36933694999993</v>
      </c>
      <c r="K72" s="16">
        <v>398.42073772000003</v>
      </c>
      <c r="L72" s="16">
        <v>560.96488727999997</v>
      </c>
      <c r="M72" s="18">
        <f t="shared" si="15"/>
        <v>1613.7549619500001</v>
      </c>
      <c r="N72" s="16">
        <v>353.95707004000002</v>
      </c>
      <c r="O72" s="16">
        <v>119.625514</v>
      </c>
      <c r="P72" s="16">
        <v>224.95066625000001</v>
      </c>
      <c r="Q72" s="18">
        <f t="shared" si="16"/>
        <v>698.53325029000007</v>
      </c>
      <c r="S72" s="36"/>
      <c r="T72" s="36"/>
      <c r="U72" s="36"/>
      <c r="V72" s="42"/>
      <c r="W72" s="42"/>
    </row>
    <row r="73" spans="1:23" s="37" customFormat="1" x14ac:dyDescent="0.25">
      <c r="A73" s="43" t="s">
        <v>156</v>
      </c>
      <c r="B73" s="16"/>
      <c r="C73" s="16">
        <v>113.54684059</v>
      </c>
      <c r="D73" s="16">
        <v>91.25991406</v>
      </c>
      <c r="E73" s="18">
        <f t="shared" si="17"/>
        <v>204.80675465000002</v>
      </c>
      <c r="F73" s="16">
        <v>202.01503505000002</v>
      </c>
      <c r="G73" s="16">
        <v>244.68702689000003</v>
      </c>
      <c r="H73" s="16">
        <v>195.64342954</v>
      </c>
      <c r="I73" s="18">
        <f t="shared" si="14"/>
        <v>642.34549147999996</v>
      </c>
      <c r="J73" s="16">
        <v>187.14078036000001</v>
      </c>
      <c r="K73" s="16">
        <v>95.075860490000011</v>
      </c>
      <c r="L73" s="16">
        <v>73.689541769999991</v>
      </c>
      <c r="M73" s="18">
        <f t="shared" si="15"/>
        <v>355.90618262000004</v>
      </c>
      <c r="N73" s="16">
        <v>48.713271499999998</v>
      </c>
      <c r="O73" s="16">
        <v>147.00631256</v>
      </c>
      <c r="P73" s="16">
        <v>119.85671247999998</v>
      </c>
      <c r="Q73" s="18">
        <f t="shared" si="16"/>
        <v>315.57629653999999</v>
      </c>
      <c r="S73" s="36"/>
      <c r="T73" s="36"/>
      <c r="U73" s="36"/>
      <c r="V73" s="42"/>
      <c r="W73" s="42"/>
    </row>
    <row r="74" spans="1:23" s="37" customFormat="1" x14ac:dyDescent="0.25">
      <c r="A74" s="43" t="s">
        <v>157</v>
      </c>
      <c r="B74" s="16"/>
      <c r="C74" s="16">
        <v>284.35440761000001</v>
      </c>
      <c r="D74" s="16">
        <v>201.32028339999997</v>
      </c>
      <c r="E74" s="18">
        <f t="shared" si="17"/>
        <v>485.67469100999995</v>
      </c>
      <c r="F74" s="16">
        <v>468.11364373999999</v>
      </c>
      <c r="G74" s="16">
        <v>165.58230824</v>
      </c>
      <c r="H74" s="16">
        <v>64.330120170000001</v>
      </c>
      <c r="I74" s="18">
        <f t="shared" si="14"/>
        <v>698.02607215</v>
      </c>
      <c r="J74" s="16">
        <v>277.01026728000005</v>
      </c>
      <c r="K74" s="16">
        <v>211.29598195999998</v>
      </c>
      <c r="L74" s="16">
        <v>296.36683685000003</v>
      </c>
      <c r="M74" s="18">
        <f t="shared" si="15"/>
        <v>784.67308609000008</v>
      </c>
      <c r="N74" s="16">
        <v>256.98384991</v>
      </c>
      <c r="O74" s="16">
        <v>29.40508659098268</v>
      </c>
      <c r="P74" s="16">
        <v>390.98652174</v>
      </c>
      <c r="Q74" s="18">
        <f t="shared" si="16"/>
        <v>677.37545824098265</v>
      </c>
      <c r="S74" s="36"/>
      <c r="T74" s="36"/>
      <c r="U74" s="36"/>
      <c r="V74" s="42"/>
      <c r="W74" s="42"/>
    </row>
    <row r="75" spans="1:23" s="37" customFormat="1" x14ac:dyDescent="0.25">
      <c r="A75" s="43" t="s">
        <v>48</v>
      </c>
      <c r="B75" s="16">
        <v>15852.556357580001</v>
      </c>
      <c r="C75" s="16">
        <v>12153.312621230003</v>
      </c>
      <c r="D75" s="16">
        <v>13510.079313369999</v>
      </c>
      <c r="E75" s="18">
        <f t="shared" si="17"/>
        <v>41515.948292180001</v>
      </c>
      <c r="F75" s="16">
        <v>9367.7334355500006</v>
      </c>
      <c r="G75" s="16">
        <v>9152.0295992200008</v>
      </c>
      <c r="H75" s="16">
        <v>11574.750661549999</v>
      </c>
      <c r="I75" s="18">
        <f t="shared" si="14"/>
        <v>30094.513696320002</v>
      </c>
      <c r="J75" s="16">
        <f>11059.34001195-3205.48430632054</f>
        <v>7853.8557056294603</v>
      </c>
      <c r="K75" s="16">
        <v>9900.6521365499666</v>
      </c>
      <c r="L75" s="16">
        <v>13220.461397979994</v>
      </c>
      <c r="M75" s="18">
        <f t="shared" si="15"/>
        <v>30974.969240159422</v>
      </c>
      <c r="N75" s="16">
        <v>11625.765966050003</v>
      </c>
      <c r="O75" s="16">
        <v>13152.902395929021</v>
      </c>
      <c r="P75" s="16">
        <v>15069.493595679985</v>
      </c>
      <c r="Q75" s="18">
        <f t="shared" si="16"/>
        <v>39848.161957659009</v>
      </c>
      <c r="S75" s="36"/>
      <c r="T75" s="36"/>
      <c r="U75" s="36"/>
      <c r="V75" s="42"/>
      <c r="W75" s="42"/>
    </row>
    <row r="76" spans="1:23" s="37" customFormat="1" ht="13" x14ac:dyDescent="0.3">
      <c r="A76" s="45" t="s">
        <v>44</v>
      </c>
      <c r="B76" s="41">
        <f t="shared" ref="B76:Q76" si="18">SUM(B43:B75)</f>
        <v>16958.631505330002</v>
      </c>
      <c r="C76" s="41">
        <f t="shared" si="18"/>
        <v>29178.694432300006</v>
      </c>
      <c r="D76" s="41">
        <f t="shared" si="18"/>
        <v>29874.177820949997</v>
      </c>
      <c r="E76" s="41">
        <f t="shared" si="18"/>
        <v>76011.503758580016</v>
      </c>
      <c r="F76" s="41">
        <f t="shared" si="18"/>
        <v>24195.463010530002</v>
      </c>
      <c r="G76" s="41">
        <f t="shared" si="18"/>
        <v>25823.899313359998</v>
      </c>
      <c r="H76" s="41">
        <f t="shared" si="18"/>
        <v>26815.35679844</v>
      </c>
      <c r="I76" s="41">
        <f t="shared" si="18"/>
        <v>76834.719122330018</v>
      </c>
      <c r="J76" s="41">
        <f t="shared" si="18"/>
        <v>25784.78427662946</v>
      </c>
      <c r="K76" s="41">
        <f t="shared" si="18"/>
        <v>42015.187030479967</v>
      </c>
      <c r="L76" s="41">
        <f t="shared" si="18"/>
        <v>27525.316781699992</v>
      </c>
      <c r="M76" s="41">
        <f t="shared" si="18"/>
        <v>95325.288088809422</v>
      </c>
      <c r="N76" s="41">
        <f t="shared" si="18"/>
        <v>26378.730455920006</v>
      </c>
      <c r="O76" s="41">
        <f t="shared" si="18"/>
        <v>29649.810411820003</v>
      </c>
      <c r="P76" s="41">
        <f t="shared" si="18"/>
        <v>34225.006224929981</v>
      </c>
      <c r="Q76" s="41">
        <f t="shared" si="18"/>
        <v>90253.547092669993</v>
      </c>
      <c r="S76" s="36"/>
      <c r="T76" s="36"/>
      <c r="U76" s="36"/>
      <c r="V76" s="42"/>
      <c r="W76" s="42"/>
    </row>
    <row r="77" spans="1:23" s="37" customFormat="1" x14ac:dyDescent="0.25">
      <c r="A77" s="43" t="s">
        <v>49</v>
      </c>
      <c r="B77" s="16">
        <v>877.83543599999996</v>
      </c>
      <c r="C77" s="16"/>
      <c r="D77" s="16"/>
      <c r="E77" s="17">
        <f>SUM(B77:D77)</f>
        <v>877.83543599999996</v>
      </c>
      <c r="F77" s="16"/>
      <c r="G77" s="16"/>
      <c r="H77" s="16"/>
      <c r="I77" s="17">
        <f t="shared" ref="I77:I82" si="19">SUM(F77:H77)</f>
        <v>0</v>
      </c>
      <c r="J77" s="16"/>
      <c r="K77" s="16"/>
      <c r="L77" s="16"/>
      <c r="M77" s="17">
        <f t="shared" ref="M77:M82" si="20">SUM(J77:L77)</f>
        <v>0</v>
      </c>
      <c r="N77" s="16"/>
      <c r="O77" s="46"/>
      <c r="P77" s="16"/>
      <c r="Q77" s="17">
        <f t="shared" ref="Q77:Q82" si="21">SUM(N77:P77)</f>
        <v>0</v>
      </c>
      <c r="S77" s="36"/>
      <c r="T77" s="36"/>
      <c r="U77" s="36"/>
      <c r="V77" s="42"/>
      <c r="W77" s="42"/>
    </row>
    <row r="78" spans="1:23" s="37" customFormat="1" x14ac:dyDescent="0.25">
      <c r="A78" s="43" t="s">
        <v>50</v>
      </c>
      <c r="B78" s="16">
        <v>1821.7133932699999</v>
      </c>
      <c r="C78" s="16">
        <v>2648.8702556399976</v>
      </c>
      <c r="D78" s="16">
        <v>2559.9296076000001</v>
      </c>
      <c r="E78" s="17">
        <f>SUM(B78:D78)</f>
        <v>7030.5132565099975</v>
      </c>
      <c r="F78" s="16">
        <v>3723.8443684300005</v>
      </c>
      <c r="G78" s="16">
        <v>2275.4258325699998</v>
      </c>
      <c r="H78" s="16">
        <v>2814.7086977100003</v>
      </c>
      <c r="I78" s="17">
        <f t="shared" si="19"/>
        <v>8813.9788987100001</v>
      </c>
      <c r="J78" s="16">
        <v>1785.85892223</v>
      </c>
      <c r="K78" s="16">
        <v>4664.7334873599993</v>
      </c>
      <c r="L78" s="16">
        <v>3035.5312154000003</v>
      </c>
      <c r="M78" s="17">
        <f t="shared" si="20"/>
        <v>9486.1236249899994</v>
      </c>
      <c r="N78" s="16">
        <v>208.9621525</v>
      </c>
      <c r="O78" s="46">
        <v>3019.6678777699999</v>
      </c>
      <c r="P78" s="16">
        <v>1992.00057655</v>
      </c>
      <c r="Q78" s="17">
        <f t="shared" si="21"/>
        <v>5220.6306068200001</v>
      </c>
      <c r="S78" s="36"/>
      <c r="T78" s="36"/>
      <c r="U78" s="36"/>
      <c r="V78" s="42"/>
      <c r="W78" s="42"/>
    </row>
    <row r="79" spans="1:23" s="37" customFormat="1" x14ac:dyDescent="0.25">
      <c r="A79" s="43" t="s">
        <v>51</v>
      </c>
      <c r="B79" s="16">
        <v>9154.7136714800017</v>
      </c>
      <c r="C79" s="16">
        <v>11968.448998559999</v>
      </c>
      <c r="D79" s="16">
        <v>11934.929295829999</v>
      </c>
      <c r="E79" s="17">
        <f>SUM(B79:D79)</f>
        <v>33058.09196587</v>
      </c>
      <c r="F79" s="16">
        <v>11914.62116511</v>
      </c>
      <c r="G79" s="16">
        <v>11556.834583809999</v>
      </c>
      <c r="H79" s="16">
        <v>11100.252429</v>
      </c>
      <c r="I79" s="17">
        <f t="shared" si="19"/>
        <v>34571.708177920002</v>
      </c>
      <c r="J79" s="16">
        <v>11708.11305421</v>
      </c>
      <c r="K79" s="16">
        <v>11967.929077429999</v>
      </c>
      <c r="L79" s="16">
        <v>12295.9</v>
      </c>
      <c r="M79" s="17">
        <f t="shared" si="20"/>
        <v>35971.942131639997</v>
      </c>
      <c r="N79" s="16">
        <v>12295.9</v>
      </c>
      <c r="O79" s="46">
        <v>13436.324560270003</v>
      </c>
      <c r="P79" s="16">
        <v>16863.5502323</v>
      </c>
      <c r="Q79" s="17">
        <f t="shared" si="21"/>
        <v>42595.774792570002</v>
      </c>
      <c r="S79" s="36"/>
      <c r="T79" s="36"/>
      <c r="U79" s="36"/>
      <c r="V79" s="42"/>
      <c r="W79" s="42"/>
    </row>
    <row r="80" spans="1:23" s="37" customFormat="1" x14ac:dyDescent="0.25">
      <c r="A80" s="43" t="s">
        <v>52</v>
      </c>
      <c r="B80" s="16">
        <v>240.53537695</v>
      </c>
      <c r="C80" s="16">
        <v>220.06712234</v>
      </c>
      <c r="D80" s="16">
        <v>281.13000218000008</v>
      </c>
      <c r="E80" s="17">
        <f>SUM(B80:D80)</f>
        <v>741.73250146999999</v>
      </c>
      <c r="F80" s="16">
        <v>269.21958451999996</v>
      </c>
      <c r="G80" s="16">
        <v>347.51580379000001</v>
      </c>
      <c r="H80" s="16">
        <v>388.60318747000002</v>
      </c>
      <c r="I80" s="17">
        <f t="shared" si="19"/>
        <v>1005.3385757799999</v>
      </c>
      <c r="J80" s="16">
        <v>227.99114474999999</v>
      </c>
      <c r="K80" s="16">
        <v>566.24879206999992</v>
      </c>
      <c r="L80" s="16">
        <v>422.99575601999999</v>
      </c>
      <c r="M80" s="17">
        <f t="shared" si="20"/>
        <v>1217.23569284</v>
      </c>
      <c r="N80" s="16">
        <v>3865.49849296</v>
      </c>
      <c r="O80" s="46">
        <v>290.78327424999998</v>
      </c>
      <c r="P80" s="16">
        <v>348.02732336999998</v>
      </c>
      <c r="Q80" s="17">
        <f t="shared" si="21"/>
        <v>4504.30909058</v>
      </c>
      <c r="S80" s="36"/>
      <c r="T80" s="36"/>
      <c r="U80" s="36"/>
      <c r="V80" s="42"/>
      <c r="W80" s="42"/>
    </row>
    <row r="81" spans="1:23" s="37" customFormat="1" ht="13" x14ac:dyDescent="0.3">
      <c r="A81" s="45" t="s">
        <v>53</v>
      </c>
      <c r="B81" s="41">
        <f t="shared" ref="B81:Q81" si="22">SUM(B77:B80)</f>
        <v>12094.797877700001</v>
      </c>
      <c r="C81" s="41">
        <f t="shared" si="22"/>
        <v>14837.386376539996</v>
      </c>
      <c r="D81" s="41">
        <f t="shared" si="22"/>
        <v>14775.988905609998</v>
      </c>
      <c r="E81" s="41">
        <f t="shared" si="22"/>
        <v>41708.173159850005</v>
      </c>
      <c r="F81" s="41">
        <f t="shared" si="22"/>
        <v>15907.685118060001</v>
      </c>
      <c r="G81" s="41">
        <f t="shared" si="22"/>
        <v>14179.776220169999</v>
      </c>
      <c r="H81" s="41">
        <f t="shared" si="22"/>
        <v>14303.564314180001</v>
      </c>
      <c r="I81" s="41">
        <f t="shared" si="22"/>
        <v>44391.025652409997</v>
      </c>
      <c r="J81" s="41">
        <f t="shared" si="22"/>
        <v>13721.96312119</v>
      </c>
      <c r="K81" s="41">
        <f t="shared" si="22"/>
        <v>17198.911356860001</v>
      </c>
      <c r="L81" s="41">
        <f t="shared" si="22"/>
        <v>15754.42697142</v>
      </c>
      <c r="M81" s="41">
        <f t="shared" si="22"/>
        <v>46675.301449469989</v>
      </c>
      <c r="N81" s="41">
        <f t="shared" si="22"/>
        <v>16370.360645459999</v>
      </c>
      <c r="O81" s="41">
        <f t="shared" si="22"/>
        <v>16746.775712290004</v>
      </c>
      <c r="P81" s="41">
        <v>19203.578132219998</v>
      </c>
      <c r="Q81" s="41">
        <f t="shared" si="22"/>
        <v>52320.71448997</v>
      </c>
      <c r="S81" s="36"/>
      <c r="T81" s="36"/>
      <c r="U81" s="36"/>
      <c r="V81" s="42"/>
      <c r="W81" s="42"/>
    </row>
    <row r="82" spans="1:23" s="37" customFormat="1" x14ac:dyDescent="0.25">
      <c r="A82" s="43" t="s">
        <v>54</v>
      </c>
      <c r="B82" s="16">
        <v>76.48817781999999</v>
      </c>
      <c r="C82" s="16"/>
      <c r="D82" s="16"/>
      <c r="E82" s="17">
        <f>SUM(B82:D82)</f>
        <v>76.48817781999999</v>
      </c>
      <c r="F82" s="16"/>
      <c r="G82" s="16"/>
      <c r="H82" s="16"/>
      <c r="I82" s="17">
        <f t="shared" si="19"/>
        <v>0</v>
      </c>
      <c r="J82" s="16"/>
      <c r="K82" s="16"/>
      <c r="L82" s="16"/>
      <c r="M82" s="17">
        <f t="shared" si="20"/>
        <v>0</v>
      </c>
      <c r="N82" s="16"/>
      <c r="O82" s="46"/>
      <c r="P82" s="16"/>
      <c r="Q82" s="17">
        <f t="shared" si="21"/>
        <v>0</v>
      </c>
      <c r="S82" s="36"/>
      <c r="T82" s="36"/>
      <c r="U82" s="36"/>
      <c r="V82" s="42"/>
      <c r="W82" s="42"/>
    </row>
    <row r="83" spans="1:23" s="37" customFormat="1" ht="13" x14ac:dyDescent="0.3">
      <c r="A83" s="45" t="s">
        <v>105</v>
      </c>
      <c r="B83" s="41">
        <f t="shared" ref="B83:Q83" si="23">B41+B76+B81+B82</f>
        <v>31707.617232230004</v>
      </c>
      <c r="C83" s="41">
        <f t="shared" si="23"/>
        <v>45024.421058440006</v>
      </c>
      <c r="D83" s="41">
        <f t="shared" si="23"/>
        <v>46209.488650709995</v>
      </c>
      <c r="E83" s="41">
        <f t="shared" si="23"/>
        <v>122941.52694138003</v>
      </c>
      <c r="F83" s="41">
        <f t="shared" si="23"/>
        <v>41760.824101630002</v>
      </c>
      <c r="G83" s="41">
        <f t="shared" si="23"/>
        <v>41678.132603339996</v>
      </c>
      <c r="H83" s="41">
        <f t="shared" si="23"/>
        <v>43004.580842290001</v>
      </c>
      <c r="I83" s="41">
        <f t="shared" si="23"/>
        <v>126443.53754726001</v>
      </c>
      <c r="J83" s="41">
        <f t="shared" si="23"/>
        <v>41686.816804069458</v>
      </c>
      <c r="K83" s="41">
        <f t="shared" si="23"/>
        <v>61441.433609319967</v>
      </c>
      <c r="L83" s="41">
        <f t="shared" si="23"/>
        <v>45371.16183787999</v>
      </c>
      <c r="M83" s="41">
        <f t="shared" si="23"/>
        <v>148499.41225126942</v>
      </c>
      <c r="N83" s="41">
        <f t="shared" si="23"/>
        <v>44592.567584680008</v>
      </c>
      <c r="O83" s="41">
        <f t="shared" si="23"/>
        <v>49333.879579920002</v>
      </c>
      <c r="P83" s="41">
        <f t="shared" si="23"/>
        <v>55312.940282739983</v>
      </c>
      <c r="Q83" s="41">
        <f t="shared" si="23"/>
        <v>149239.38744734001</v>
      </c>
      <c r="S83" s="36"/>
      <c r="T83" s="36"/>
      <c r="U83" s="36"/>
      <c r="V83" s="42"/>
      <c r="W83" s="42"/>
    </row>
    <row r="84" spans="1:23" s="37" customFormat="1" x14ac:dyDescent="0.25">
      <c r="A84" s="43" t="s">
        <v>123</v>
      </c>
      <c r="B84" s="16">
        <v>1170.0999999999999</v>
      </c>
      <c r="C84" s="16">
        <v>13870.380084438666</v>
      </c>
      <c r="D84" s="16">
        <v>4815.7</v>
      </c>
      <c r="E84" s="17">
        <f>SUM(B84:D84)</f>
        <v>19856.180084438667</v>
      </c>
      <c r="F84" s="16">
        <v>9882.7000000000007</v>
      </c>
      <c r="G84" s="16">
        <v>8313.5</v>
      </c>
      <c r="H84" s="16">
        <v>8313.5</v>
      </c>
      <c r="I84" s="17">
        <f>SUM(F84:H84)</f>
        <v>26509.7</v>
      </c>
      <c r="J84" s="16">
        <v>8313.5</v>
      </c>
      <c r="K84" s="16">
        <v>8305.9</v>
      </c>
      <c r="L84" s="16">
        <v>8305.9</v>
      </c>
      <c r="M84" s="17">
        <f>SUM(J84:L84)</f>
        <v>24925.300000000003</v>
      </c>
      <c r="N84" s="16">
        <v>7120.8269782699999</v>
      </c>
      <c r="O84" s="31">
        <v>8314.1</v>
      </c>
      <c r="P84" s="16">
        <v>8314.1</v>
      </c>
      <c r="Q84" s="17">
        <f>SUM(N84:P84)</f>
        <v>23749.026978269998</v>
      </c>
      <c r="S84" s="36"/>
      <c r="T84" s="36"/>
      <c r="U84" s="36"/>
      <c r="V84" s="42"/>
      <c r="W84" s="42"/>
    </row>
    <row r="85" spans="1:23" s="37" customFormat="1" x14ac:dyDescent="0.25">
      <c r="A85" s="43" t="s">
        <v>124</v>
      </c>
      <c r="B85" s="16"/>
      <c r="C85" s="16"/>
      <c r="D85" s="16"/>
      <c r="E85" s="17">
        <f>SUM(B85:D85)</f>
        <v>0</v>
      </c>
      <c r="F85" s="16"/>
      <c r="G85" s="16"/>
      <c r="H85" s="16"/>
      <c r="I85" s="17">
        <f>SUM(F85:H85)</f>
        <v>0</v>
      </c>
      <c r="J85" s="16"/>
      <c r="K85" s="16"/>
      <c r="L85" s="16">
        <v>3649.4000000000005</v>
      </c>
      <c r="M85" s="17">
        <f>SUM(J85:L85)</f>
        <v>3649.4000000000005</v>
      </c>
      <c r="N85" s="16"/>
      <c r="O85" s="31"/>
      <c r="P85" s="16"/>
      <c r="Q85" s="17">
        <f>SUM(N85:P85)</f>
        <v>0</v>
      </c>
      <c r="S85" s="36"/>
      <c r="T85" s="36"/>
      <c r="U85" s="36"/>
      <c r="V85" s="42"/>
      <c r="W85" s="42"/>
    </row>
    <row r="86" spans="1:23" s="37" customFormat="1" x14ac:dyDescent="0.25">
      <c r="A86" s="43" t="s">
        <v>125</v>
      </c>
      <c r="B86" s="16"/>
      <c r="C86" s="16"/>
      <c r="D86" s="16"/>
      <c r="E86" s="17">
        <f>SUM(B86:D86)</f>
        <v>0</v>
      </c>
      <c r="F86" s="16"/>
      <c r="G86" s="16"/>
      <c r="H86" s="16"/>
      <c r="I86" s="17">
        <f>SUM(F86:H86)</f>
        <v>0</v>
      </c>
      <c r="J86" s="16"/>
      <c r="K86" s="16"/>
      <c r="L86" s="16"/>
      <c r="M86" s="17">
        <f>SUM(J86:L86)</f>
        <v>0</v>
      </c>
      <c r="N86" s="16"/>
      <c r="O86" s="31"/>
      <c r="P86" s="16"/>
      <c r="Q86" s="17">
        <f>SUM(N86:P86)</f>
        <v>0</v>
      </c>
      <c r="S86" s="36"/>
      <c r="T86" s="36"/>
      <c r="U86" s="36"/>
      <c r="V86" s="42"/>
      <c r="W86" s="42"/>
    </row>
    <row r="87" spans="1:23" s="37" customFormat="1" x14ac:dyDescent="0.25">
      <c r="A87" s="43" t="s">
        <v>158</v>
      </c>
      <c r="B87" s="16">
        <v>703.07999999999993</v>
      </c>
      <c r="C87" s="16">
        <v>786.5</v>
      </c>
      <c r="D87" s="16">
        <v>786.5</v>
      </c>
      <c r="E87" s="17">
        <f>SUM(B87:D87)</f>
        <v>2276.08</v>
      </c>
      <c r="F87" s="16">
        <v>821.1</v>
      </c>
      <c r="G87" s="16">
        <v>896.2700000000001</v>
      </c>
      <c r="H87" s="16">
        <v>772.7</v>
      </c>
      <c r="I87" s="17">
        <f>SUM(F87:H87)</f>
        <v>2490.0700000000002</v>
      </c>
      <c r="J87" s="16">
        <v>772.7</v>
      </c>
      <c r="K87" s="16">
        <v>945.3</v>
      </c>
      <c r="L87" s="16">
        <v>1103.2</v>
      </c>
      <c r="M87" s="17">
        <f>SUM(J87:L87)</f>
        <v>2821.2</v>
      </c>
      <c r="N87" s="16">
        <v>1518.8</v>
      </c>
      <c r="O87" s="31">
        <v>776</v>
      </c>
      <c r="P87" s="16">
        <v>913.09999999999991</v>
      </c>
      <c r="Q87" s="17">
        <f>SUM(N87:P87)</f>
        <v>3207.9</v>
      </c>
      <c r="S87" s="36"/>
      <c r="T87" s="36"/>
      <c r="U87" s="36"/>
      <c r="V87" s="42"/>
      <c r="W87" s="42"/>
    </row>
    <row r="88" spans="1:23" s="37" customFormat="1" x14ac:dyDescent="0.25">
      <c r="A88" s="43" t="s">
        <v>55</v>
      </c>
      <c r="B88" s="16">
        <v>537.54094499999997</v>
      </c>
      <c r="C88" s="16">
        <v>398.311509</v>
      </c>
      <c r="D88" s="16">
        <v>492.9</v>
      </c>
      <c r="E88" s="17">
        <f>SUM(B88:D88)</f>
        <v>1428.7524539999999</v>
      </c>
      <c r="F88" s="16">
        <v>825.54721541999993</v>
      </c>
      <c r="G88" s="16">
        <v>1017.47154443</v>
      </c>
      <c r="H88" s="16">
        <v>953.62118375</v>
      </c>
      <c r="I88" s="17">
        <f>SUM(F88:H88)</f>
        <v>2796.6399436000002</v>
      </c>
      <c r="J88" s="16">
        <v>378.78140200000001</v>
      </c>
      <c r="K88" s="16">
        <v>427.75187996</v>
      </c>
      <c r="L88" s="16">
        <v>638.80439643</v>
      </c>
      <c r="M88" s="17">
        <f>SUM(J88:L88)</f>
        <v>1445.3376783900001</v>
      </c>
      <c r="N88" s="16">
        <v>175.09782899999999</v>
      </c>
      <c r="O88" s="31">
        <v>258.05777381999997</v>
      </c>
      <c r="P88" s="16">
        <v>594.15013365999994</v>
      </c>
      <c r="Q88" s="17">
        <f>SUM(N88:P88)</f>
        <v>1027.30573648</v>
      </c>
      <c r="S88" s="36"/>
      <c r="T88" s="36"/>
      <c r="U88" s="36"/>
      <c r="V88" s="42"/>
      <c r="W88" s="42"/>
    </row>
    <row r="89" spans="1:23" s="37" customFormat="1" ht="13" x14ac:dyDescent="0.3">
      <c r="A89" s="45" t="s">
        <v>104</v>
      </c>
      <c r="B89" s="41">
        <f t="shared" ref="B89:Q89" si="24">B83-B84-B85-B86-B87+B88</f>
        <v>30371.978177230005</v>
      </c>
      <c r="C89" s="41">
        <f t="shared" si="24"/>
        <v>30765.852483001341</v>
      </c>
      <c r="D89" s="41">
        <f t="shared" si="24"/>
        <v>41100.188650709999</v>
      </c>
      <c r="E89" s="41">
        <f t="shared" si="24"/>
        <v>102238.01931094135</v>
      </c>
      <c r="F89" s="41">
        <f t="shared" si="24"/>
        <v>31882.571317050002</v>
      </c>
      <c r="G89" s="41">
        <f t="shared" si="24"/>
        <v>33485.834147769994</v>
      </c>
      <c r="H89" s="41">
        <f t="shared" si="24"/>
        <v>34872.002026040005</v>
      </c>
      <c r="I89" s="41">
        <f t="shared" si="24"/>
        <v>100240.40749086002</v>
      </c>
      <c r="J89" s="41">
        <f t="shared" si="24"/>
        <v>32979.398206069454</v>
      </c>
      <c r="K89" s="41">
        <f t="shared" si="24"/>
        <v>52617.985489279963</v>
      </c>
      <c r="L89" s="41">
        <f t="shared" si="24"/>
        <v>32951.466234309984</v>
      </c>
      <c r="M89" s="41">
        <f t="shared" si="24"/>
        <v>118548.84992965942</v>
      </c>
      <c r="N89" s="41">
        <f t="shared" si="24"/>
        <v>36128.038435410002</v>
      </c>
      <c r="O89" s="41">
        <f t="shared" si="24"/>
        <v>40501.837353740004</v>
      </c>
      <c r="P89" s="41">
        <f t="shared" si="24"/>
        <v>46679.890416399983</v>
      </c>
      <c r="Q89" s="41">
        <f t="shared" si="24"/>
        <v>123309.76620555001</v>
      </c>
      <c r="S89" s="36"/>
      <c r="T89" s="36"/>
      <c r="U89" s="36"/>
      <c r="V89" s="42"/>
      <c r="W89" s="42"/>
    </row>
    <row r="90" spans="1:23" ht="14" x14ac:dyDescent="0.3">
      <c r="A90" s="9" t="s">
        <v>100</v>
      </c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</row>
    <row r="91" spans="1:23" ht="14" x14ac:dyDescent="0.3">
      <c r="A91" s="9"/>
      <c r="E91" s="1"/>
      <c r="F91" s="1">
        <v>27443.225355139934</v>
      </c>
      <c r="G91" s="1"/>
      <c r="H91" s="1"/>
      <c r="J91" s="1"/>
      <c r="K91" s="1"/>
      <c r="L91" s="1"/>
      <c r="M91" s="15">
        <f>G87+N91</f>
        <v>1106.44</v>
      </c>
      <c r="N91" s="1">
        <v>210.17000000000007</v>
      </c>
      <c r="O91" s="1"/>
      <c r="P91" s="1"/>
      <c r="R91" s="28"/>
    </row>
    <row r="92" spans="1:23" ht="15.5" x14ac:dyDescent="0.35">
      <c r="A92" s="8" t="s">
        <v>203</v>
      </c>
      <c r="F92" s="1"/>
      <c r="G92" s="1"/>
      <c r="H92" s="1"/>
      <c r="J92" s="1"/>
      <c r="K92" s="1"/>
      <c r="L92" s="1"/>
      <c r="N92" s="1"/>
      <c r="O92" s="1"/>
      <c r="P92" s="1"/>
      <c r="Q92" s="10" t="s">
        <v>118</v>
      </c>
    </row>
    <row r="93" spans="1:23" ht="13" x14ac:dyDescent="0.3">
      <c r="A93" s="58" t="s">
        <v>87</v>
      </c>
      <c r="B93" s="56" t="s">
        <v>196</v>
      </c>
      <c r="C93" s="56"/>
      <c r="D93" s="56"/>
      <c r="E93" s="56"/>
      <c r="F93" s="56" t="s">
        <v>197</v>
      </c>
      <c r="G93" s="56"/>
      <c r="H93" s="56"/>
      <c r="I93" s="56"/>
      <c r="J93" s="56" t="s">
        <v>198</v>
      </c>
      <c r="K93" s="56"/>
      <c r="L93" s="56"/>
      <c r="M93" s="56"/>
      <c r="N93" s="56" t="s">
        <v>199</v>
      </c>
      <c r="O93" s="56"/>
      <c r="P93" s="56"/>
      <c r="Q93" s="56"/>
    </row>
    <row r="94" spans="1:23" ht="13" x14ac:dyDescent="0.3">
      <c r="A94" s="58"/>
      <c r="B94" s="2" t="s">
        <v>77</v>
      </c>
      <c r="C94" s="2" t="s">
        <v>81</v>
      </c>
      <c r="D94" s="2" t="s">
        <v>82</v>
      </c>
      <c r="E94" s="2" t="s">
        <v>106</v>
      </c>
      <c r="F94" s="2" t="s">
        <v>107</v>
      </c>
      <c r="G94" s="2" t="s">
        <v>108</v>
      </c>
      <c r="H94" s="2" t="s">
        <v>109</v>
      </c>
      <c r="I94" s="2" t="s">
        <v>106</v>
      </c>
      <c r="J94" s="33" t="s">
        <v>110</v>
      </c>
      <c r="K94" s="33" t="s">
        <v>111</v>
      </c>
      <c r="L94" s="33" t="s">
        <v>112</v>
      </c>
      <c r="M94" s="33" t="s">
        <v>106</v>
      </c>
      <c r="N94" s="2" t="s">
        <v>113</v>
      </c>
      <c r="O94" s="2" t="s">
        <v>114</v>
      </c>
      <c r="P94" s="2" t="s">
        <v>115</v>
      </c>
      <c r="Q94" s="2" t="s">
        <v>106</v>
      </c>
    </row>
    <row r="95" spans="1:23" s="37" customFormat="1" x14ac:dyDescent="0.25">
      <c r="A95" s="38" t="s">
        <v>102</v>
      </c>
      <c r="B95" s="16">
        <v>54897.27121761001</v>
      </c>
      <c r="C95" s="16">
        <v>60958.305121110017</v>
      </c>
      <c r="D95" s="16">
        <v>49122.137082899979</v>
      </c>
      <c r="E95" s="18">
        <f>SUM(B95:D95)</f>
        <v>164977.71342162002</v>
      </c>
      <c r="F95" s="16">
        <v>54136.249427909992</v>
      </c>
      <c r="G95" s="16">
        <v>50828.491045089999</v>
      </c>
      <c r="H95" s="16">
        <v>48067.304391669997</v>
      </c>
      <c r="I95" s="18">
        <f>SUM(F95:H95)</f>
        <v>153032.04486466997</v>
      </c>
      <c r="J95" s="16">
        <v>46009.020539800011</v>
      </c>
      <c r="K95" s="16">
        <v>40005.735103279985</v>
      </c>
      <c r="L95" s="16">
        <v>38124.128871980029</v>
      </c>
      <c r="M95" s="18">
        <f>SUM(J95:L95)</f>
        <v>124138.88451506002</v>
      </c>
      <c r="N95" s="16">
        <v>43814.969446140007</v>
      </c>
      <c r="O95" s="16">
        <v>46898.950728199998</v>
      </c>
      <c r="P95" s="16">
        <v>52282.898765925005</v>
      </c>
      <c r="Q95" s="18">
        <f>SUM(N95:P95)</f>
        <v>142996.81894026502</v>
      </c>
      <c r="S95" s="36"/>
      <c r="T95" s="36"/>
      <c r="U95" s="36"/>
      <c r="W95" s="36"/>
    </row>
    <row r="96" spans="1:23" s="37" customFormat="1" x14ac:dyDescent="0.25">
      <c r="A96" s="38" t="s">
        <v>78</v>
      </c>
      <c r="B96" s="16">
        <v>5.8439400000000002E-2</v>
      </c>
      <c r="C96" s="16"/>
      <c r="D96" s="16">
        <v>19.1500302</v>
      </c>
      <c r="E96" s="17">
        <f t="shared" ref="E96:E101" si="25">SUM(B96:D96)</f>
        <v>19.208469600000001</v>
      </c>
      <c r="F96" s="16">
        <v>331.10907250000002</v>
      </c>
      <c r="G96" s="16">
        <v>32.897910000000003</v>
      </c>
      <c r="H96" s="16">
        <v>1.1249999999999999E-3</v>
      </c>
      <c r="I96" s="17">
        <f>SUM(F96:H96)</f>
        <v>364.00810750000005</v>
      </c>
      <c r="J96" s="16">
        <v>0</v>
      </c>
      <c r="K96" s="16">
        <v>153.31699569999998</v>
      </c>
      <c r="L96" s="16">
        <v>38.9180913</v>
      </c>
      <c r="M96" s="17">
        <f>SUM(J96:L96)</f>
        <v>192.23508699999996</v>
      </c>
      <c r="N96" s="16">
        <v>0</v>
      </c>
      <c r="O96" s="16">
        <v>15.6242278</v>
      </c>
      <c r="P96" s="16">
        <v>56.394469300000004</v>
      </c>
      <c r="Q96" s="17">
        <f>SUM(N96:P96)</f>
        <v>72.018697099999997</v>
      </c>
      <c r="S96" s="36"/>
      <c r="T96" s="36"/>
      <c r="U96" s="36"/>
      <c r="W96" s="36"/>
    </row>
    <row r="97" spans="1:23" s="37" customFormat="1" x14ac:dyDescent="0.25">
      <c r="A97" s="38" t="s">
        <v>103</v>
      </c>
      <c r="B97" s="16">
        <v>8395.9877756900041</v>
      </c>
      <c r="C97" s="16">
        <v>7248.0450132999977</v>
      </c>
      <c r="D97" s="16"/>
      <c r="E97" s="17">
        <f t="shared" si="25"/>
        <v>15644.032788990002</v>
      </c>
      <c r="F97" s="16">
        <v>6631.9769082499924</v>
      </c>
      <c r="G97" s="16">
        <v>6295.3697064300068</v>
      </c>
      <c r="H97" s="16">
        <v>6347.7023408299938</v>
      </c>
      <c r="I97" s="17">
        <f>SUM(F97:H97)</f>
        <v>19275.048955509992</v>
      </c>
      <c r="J97" s="16">
        <v>7576.7363618999952</v>
      </c>
      <c r="K97" s="16">
        <v>5244.6915119000041</v>
      </c>
      <c r="L97" s="16">
        <v>6039.2</v>
      </c>
      <c r="M97" s="17">
        <f>SUM(J97:L97)</f>
        <v>18860.6278738</v>
      </c>
      <c r="N97" s="16">
        <v>1593.4</v>
      </c>
      <c r="O97" s="16">
        <v>6402.5599472300019</v>
      </c>
      <c r="P97" s="16">
        <v>6942.8776236000049</v>
      </c>
      <c r="Q97" s="17">
        <f>SUM(N97:P97)</f>
        <v>14938.837570830006</v>
      </c>
      <c r="S97" s="36"/>
      <c r="T97" s="36"/>
      <c r="U97" s="36"/>
      <c r="W97" s="36"/>
    </row>
    <row r="98" spans="1:23" s="37" customFormat="1" x14ac:dyDescent="0.25">
      <c r="A98" s="38" t="s">
        <v>56</v>
      </c>
      <c r="B98" s="16">
        <v>40967.747780220001</v>
      </c>
      <c r="C98" s="16">
        <v>48637.901301719998</v>
      </c>
      <c r="D98" s="16">
        <v>53471.216737799994</v>
      </c>
      <c r="E98" s="17">
        <f t="shared" si="25"/>
        <v>143076.86581973999</v>
      </c>
      <c r="F98" s="16">
        <v>50700.001844500002</v>
      </c>
      <c r="G98" s="16">
        <v>52014.390347449997</v>
      </c>
      <c r="H98" s="16">
        <v>54567.028865</v>
      </c>
      <c r="I98" s="17">
        <f>SUM(F98:H98)</f>
        <v>157281.42105695</v>
      </c>
      <c r="J98" s="16">
        <v>52060</v>
      </c>
      <c r="K98" s="16">
        <v>55420.800965739996</v>
      </c>
      <c r="L98" s="16">
        <v>60106</v>
      </c>
      <c r="M98" s="17">
        <f>SUM(J98:L98)</f>
        <v>167586.80096574</v>
      </c>
      <c r="N98" s="16">
        <v>60106</v>
      </c>
      <c r="O98" s="16">
        <v>46540.0043257</v>
      </c>
      <c r="P98" s="16">
        <v>53824.001036400005</v>
      </c>
      <c r="Q98" s="17">
        <f>SUM(N98:P98)</f>
        <v>160470.0053621</v>
      </c>
      <c r="S98" s="36"/>
      <c r="T98" s="36"/>
      <c r="U98" s="36"/>
      <c r="W98" s="36"/>
    </row>
    <row r="99" spans="1:23" s="37" customFormat="1" ht="13" x14ac:dyDescent="0.3">
      <c r="A99" s="40" t="s">
        <v>44</v>
      </c>
      <c r="B99" s="41">
        <f t="shared" ref="B99:Q99" si="26">SUM(B95:B98)</f>
        <v>104261.06521292002</v>
      </c>
      <c r="C99" s="41">
        <f t="shared" si="26"/>
        <v>116844.25143613003</v>
      </c>
      <c r="D99" s="41">
        <f t="shared" si="26"/>
        <v>102612.50385089997</v>
      </c>
      <c r="E99" s="41">
        <f t="shared" si="26"/>
        <v>323717.82049995003</v>
      </c>
      <c r="F99" s="41">
        <f t="shared" si="26"/>
        <v>111799.33725315999</v>
      </c>
      <c r="G99" s="41">
        <f t="shared" si="26"/>
        <v>109171.14900897001</v>
      </c>
      <c r="H99" s="41">
        <f t="shared" si="26"/>
        <v>108982.03672249999</v>
      </c>
      <c r="I99" s="41">
        <f t="shared" si="26"/>
        <v>329952.52298462996</v>
      </c>
      <c r="J99" s="41">
        <f t="shared" si="26"/>
        <v>105645.75690170001</v>
      </c>
      <c r="K99" s="41">
        <f t="shared" si="26"/>
        <v>100824.54457661998</v>
      </c>
      <c r="L99" s="41">
        <f t="shared" si="26"/>
        <v>104308.24696328002</v>
      </c>
      <c r="M99" s="41">
        <f t="shared" si="26"/>
        <v>310778.54844160005</v>
      </c>
      <c r="N99" s="41">
        <f t="shared" si="26"/>
        <v>105514.36944614002</v>
      </c>
      <c r="O99" s="41">
        <f t="shared" si="26"/>
        <v>99857.139228929998</v>
      </c>
      <c r="P99" s="41">
        <f t="shared" si="26"/>
        <v>113106.17189522501</v>
      </c>
      <c r="Q99" s="41">
        <f t="shared" si="26"/>
        <v>318477.68057029502</v>
      </c>
      <c r="S99" s="36"/>
      <c r="T99" s="36"/>
      <c r="U99" s="36"/>
      <c r="W99" s="36"/>
    </row>
    <row r="100" spans="1:23" s="37" customFormat="1" x14ac:dyDescent="0.25">
      <c r="A100" s="38" t="s">
        <v>57</v>
      </c>
      <c r="B100" s="16">
        <v>87379.746497560045</v>
      </c>
      <c r="C100" s="16">
        <v>106634.61805132999</v>
      </c>
      <c r="D100" s="16">
        <v>92556.887764339976</v>
      </c>
      <c r="E100" s="17">
        <f t="shared" si="25"/>
        <v>286571.25231323001</v>
      </c>
      <c r="F100" s="16">
        <f>118805.07328499-27443.2253551399</f>
        <v>91361.84792985009</v>
      </c>
      <c r="G100" s="16">
        <v>113815.61865650998</v>
      </c>
      <c r="H100" s="16">
        <v>107219.25363389001</v>
      </c>
      <c r="I100" s="17">
        <f t="shared" ref="I100:I105" si="27">SUM(F100:H100)</f>
        <v>312396.72022025008</v>
      </c>
      <c r="J100" s="16">
        <v>101807.55531933994</v>
      </c>
      <c r="K100" s="16">
        <v>99971.191430090024</v>
      </c>
      <c r="L100" s="16">
        <v>90601.878521180013</v>
      </c>
      <c r="M100" s="17">
        <f t="shared" ref="M100:M105" si="28">SUM(J100:L100)</f>
        <v>292380.62527060998</v>
      </c>
      <c r="N100" s="16">
        <v>96585.658076679989</v>
      </c>
      <c r="O100" s="16">
        <v>115671.54384359004</v>
      </c>
      <c r="P100" s="16">
        <v>104998.34966318794</v>
      </c>
      <c r="Q100" s="17">
        <f t="shared" ref="Q100:Q105" si="29">SUM(N100:P100)</f>
        <v>317255.55158345797</v>
      </c>
      <c r="S100" s="36"/>
      <c r="T100" s="36"/>
      <c r="U100" s="36"/>
      <c r="W100" s="36"/>
    </row>
    <row r="101" spans="1:23" s="37" customFormat="1" x14ac:dyDescent="0.25">
      <c r="A101" s="48" t="s">
        <v>217</v>
      </c>
      <c r="B101" s="16">
        <v>46.773773399999996</v>
      </c>
      <c r="C101" s="16"/>
      <c r="D101" s="16"/>
      <c r="E101" s="17">
        <f t="shared" si="25"/>
        <v>46.773773399999996</v>
      </c>
      <c r="F101" s="16"/>
      <c r="G101" s="16"/>
      <c r="H101" s="16"/>
      <c r="I101" s="17">
        <f t="shared" si="27"/>
        <v>0</v>
      </c>
      <c r="J101" s="16"/>
      <c r="K101" s="16"/>
      <c r="L101" s="16"/>
      <c r="M101" s="17">
        <f t="shared" si="28"/>
        <v>0</v>
      </c>
      <c r="N101" s="16"/>
      <c r="O101" s="16"/>
      <c r="P101" s="16"/>
      <c r="Q101" s="17">
        <f t="shared" si="29"/>
        <v>0</v>
      </c>
      <c r="S101" s="36"/>
      <c r="T101" s="36"/>
      <c r="U101" s="36"/>
      <c r="W101" s="36"/>
    </row>
    <row r="102" spans="1:23" s="37" customFormat="1" x14ac:dyDescent="0.25">
      <c r="A102" s="38" t="s">
        <v>58</v>
      </c>
      <c r="B102" s="16">
        <v>29385.812925759998</v>
      </c>
      <c r="C102" s="16">
        <v>32410.153579000002</v>
      </c>
      <c r="D102" s="16">
        <v>34659.066370779998</v>
      </c>
      <c r="E102" s="17">
        <f>SUM(B102:D102)</f>
        <v>96455.032875539997</v>
      </c>
      <c r="F102" s="16">
        <v>34500.398320559994</v>
      </c>
      <c r="G102" s="16">
        <v>37011.97160782</v>
      </c>
      <c r="H102" s="16">
        <v>41804.788568620002</v>
      </c>
      <c r="I102" s="17">
        <f t="shared" si="27"/>
        <v>113317.158497</v>
      </c>
      <c r="J102" s="16">
        <v>40358.5818746</v>
      </c>
      <c r="K102" s="16">
        <v>37244.948565599996</v>
      </c>
      <c r="L102" s="16">
        <v>39195.0396501</v>
      </c>
      <c r="M102" s="17">
        <f t="shared" si="28"/>
        <v>116798.5700903</v>
      </c>
      <c r="N102" s="16">
        <v>38132.953848199999</v>
      </c>
      <c r="O102" s="16">
        <v>32549.274760749999</v>
      </c>
      <c r="P102" s="16">
        <v>38994.264254649999</v>
      </c>
      <c r="Q102" s="17">
        <f t="shared" si="29"/>
        <v>109676.4928636</v>
      </c>
      <c r="S102" s="36"/>
      <c r="T102" s="36"/>
      <c r="U102" s="36"/>
      <c r="W102" s="36"/>
    </row>
    <row r="103" spans="1:23" s="37" customFormat="1" x14ac:dyDescent="0.25">
      <c r="A103" s="38" t="s">
        <v>59</v>
      </c>
      <c r="B103" s="16">
        <v>5.8103297999999999</v>
      </c>
      <c r="C103" s="16">
        <v>72.662228049999996</v>
      </c>
      <c r="D103" s="16">
        <v>23.554705300000002</v>
      </c>
      <c r="E103" s="17">
        <f>SUM(B103:D103)</f>
        <v>102.02726315000001</v>
      </c>
      <c r="F103" s="16">
        <v>102.89526772999999</v>
      </c>
      <c r="G103" s="16">
        <v>27.277412100000003</v>
      </c>
      <c r="H103" s="16">
        <v>11.455816949999999</v>
      </c>
      <c r="I103" s="17">
        <f t="shared" si="27"/>
        <v>141.62849677999998</v>
      </c>
      <c r="J103" s="16">
        <v>4.3842214000000004</v>
      </c>
      <c r="K103" s="16">
        <v>9.0806963599999992</v>
      </c>
      <c r="L103" s="16">
        <v>36.718553610000001</v>
      </c>
      <c r="M103" s="17">
        <f t="shared" si="28"/>
        <v>50.183471369999999</v>
      </c>
      <c r="N103" s="16">
        <v>5.2848376999999997</v>
      </c>
      <c r="O103" s="16">
        <v>6.8483127100000001</v>
      </c>
      <c r="P103" s="16">
        <v>9.6975939000000011</v>
      </c>
      <c r="Q103" s="17">
        <f t="shared" si="29"/>
        <v>21.83074431</v>
      </c>
      <c r="S103" s="36"/>
      <c r="T103" s="36"/>
      <c r="U103" s="36"/>
      <c r="W103" s="36"/>
    </row>
    <row r="104" spans="1:23" s="37" customFormat="1" x14ac:dyDescent="0.25">
      <c r="A104" s="38" t="s">
        <v>80</v>
      </c>
      <c r="B104" s="16">
        <v>0</v>
      </c>
      <c r="C104" s="16"/>
      <c r="D104" s="16"/>
      <c r="E104" s="17">
        <f>SUM(B104:D104)</f>
        <v>0</v>
      </c>
      <c r="F104" s="16"/>
      <c r="G104" s="16"/>
      <c r="H104" s="16">
        <v>8175.5715908999982</v>
      </c>
      <c r="I104" s="17">
        <f t="shared" si="27"/>
        <v>8175.5715908999982</v>
      </c>
      <c r="J104" s="16"/>
      <c r="K104" s="16"/>
      <c r="L104" s="16"/>
      <c r="M104" s="17">
        <f t="shared" si="28"/>
        <v>0</v>
      </c>
      <c r="N104" s="16"/>
      <c r="O104" s="16"/>
      <c r="P104" s="16"/>
      <c r="Q104" s="17">
        <f t="shared" si="29"/>
        <v>0</v>
      </c>
      <c r="S104" s="36"/>
      <c r="T104" s="36"/>
      <c r="U104" s="36"/>
      <c r="W104" s="36"/>
    </row>
    <row r="105" spans="1:23" s="37" customFormat="1" x14ac:dyDescent="0.25">
      <c r="A105" s="38" t="s">
        <v>60</v>
      </c>
      <c r="B105" s="16">
        <v>0</v>
      </c>
      <c r="C105" s="16">
        <v>17.12884</v>
      </c>
      <c r="D105" s="16">
        <v>14.061544</v>
      </c>
      <c r="E105" s="17">
        <f>SUM(B105:D105)</f>
        <v>31.190384000000002</v>
      </c>
      <c r="F105" s="16">
        <v>5.9351430000000001</v>
      </c>
      <c r="G105" s="16">
        <v>15.467993</v>
      </c>
      <c r="H105" s="16">
        <v>4.6483449999999999</v>
      </c>
      <c r="I105" s="17">
        <f t="shared" si="27"/>
        <v>26.051480999999999</v>
      </c>
      <c r="J105" s="16">
        <v>8136.7161321800004</v>
      </c>
      <c r="K105" s="16">
        <v>4811.16969212</v>
      </c>
      <c r="L105" s="16">
        <v>2335.3596105000001</v>
      </c>
      <c r="M105" s="17">
        <f t="shared" si="28"/>
        <v>15283.245434799999</v>
      </c>
      <c r="N105" s="16">
        <v>5391.9816131999996</v>
      </c>
      <c r="O105" s="16">
        <v>690.44989516999999</v>
      </c>
      <c r="P105" s="16">
        <v>6.6249064000000004</v>
      </c>
      <c r="Q105" s="17">
        <f t="shared" si="29"/>
        <v>6089.0564147699997</v>
      </c>
      <c r="S105" s="36"/>
      <c r="T105" s="36"/>
      <c r="U105" s="36"/>
      <c r="W105" s="36"/>
    </row>
    <row r="106" spans="1:23" s="37" customFormat="1" ht="13" x14ac:dyDescent="0.3">
      <c r="A106" s="40" t="s">
        <v>53</v>
      </c>
      <c r="B106" s="41">
        <f t="shared" ref="B106:Q106" si="30">SUM(B100:B105)</f>
        <v>116818.14352652004</v>
      </c>
      <c r="C106" s="41">
        <f t="shared" si="30"/>
        <v>139134.56269837997</v>
      </c>
      <c r="D106" s="41">
        <f t="shared" si="30"/>
        <v>127253.57038441997</v>
      </c>
      <c r="E106" s="41">
        <f t="shared" si="30"/>
        <v>383206.27660932008</v>
      </c>
      <c r="F106" s="41">
        <f t="shared" si="30"/>
        <v>125971.07666114008</v>
      </c>
      <c r="G106" s="41">
        <f t="shared" si="30"/>
        <v>150870.33566942997</v>
      </c>
      <c r="H106" s="41">
        <f t="shared" si="30"/>
        <v>157215.71795535999</v>
      </c>
      <c r="I106" s="41">
        <f t="shared" si="30"/>
        <v>434057.13028593006</v>
      </c>
      <c r="J106" s="41">
        <f t="shared" si="30"/>
        <v>150307.23754751994</v>
      </c>
      <c r="K106" s="41">
        <f t="shared" si="30"/>
        <v>142036.39038417002</v>
      </c>
      <c r="L106" s="41">
        <f t="shared" si="30"/>
        <v>132168.99633538999</v>
      </c>
      <c r="M106" s="41">
        <f t="shared" si="30"/>
        <v>424512.62426707998</v>
      </c>
      <c r="N106" s="41">
        <f t="shared" si="30"/>
        <v>140115.87837577998</v>
      </c>
      <c r="O106" s="41">
        <f t="shared" si="30"/>
        <v>148918.11681222005</v>
      </c>
      <c r="P106" s="41">
        <f t="shared" si="30"/>
        <v>144008.93641813792</v>
      </c>
      <c r="Q106" s="41">
        <f t="shared" si="30"/>
        <v>433042.93160613801</v>
      </c>
      <c r="S106" s="36"/>
      <c r="T106" s="36"/>
      <c r="U106" s="36"/>
      <c r="W106" s="36"/>
    </row>
    <row r="107" spans="1:23" x14ac:dyDescent="0.25">
      <c r="A107" s="4" t="s">
        <v>121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W107" s="1"/>
    </row>
    <row r="108" spans="1:23" s="37" customFormat="1" x14ac:dyDescent="0.25">
      <c r="A108" s="38" t="s">
        <v>61</v>
      </c>
      <c r="B108" s="16">
        <v>3.9997750000000001</v>
      </c>
      <c r="C108" s="16">
        <v>5.1864999999999997</v>
      </c>
      <c r="D108" s="16">
        <v>5.2649999999999997</v>
      </c>
      <c r="E108" s="17">
        <f>SUM(B108:D108)</f>
        <v>14.451274999999999</v>
      </c>
      <c r="F108" s="16">
        <v>10.23587</v>
      </c>
      <c r="G108" s="16">
        <v>22.153675</v>
      </c>
      <c r="H108" s="16">
        <v>33.339584000000002</v>
      </c>
      <c r="I108" s="17">
        <f t="shared" ref="I108:I114" si="31">SUM(F108:H108)</f>
        <v>65.729129</v>
      </c>
      <c r="J108" s="16">
        <v>3.4033000000000002</v>
      </c>
      <c r="K108" s="16">
        <v>7.9857755999999993</v>
      </c>
      <c r="L108" s="16">
        <v>47.934493799999998</v>
      </c>
      <c r="M108" s="17">
        <f t="shared" ref="M108:M114" si="32">SUM(J108:L108)</f>
        <v>59.323569399999997</v>
      </c>
      <c r="N108" s="16">
        <v>8.9352459999999994</v>
      </c>
      <c r="O108" s="16">
        <v>7.6170540000000004</v>
      </c>
      <c r="P108" s="16">
        <v>5.9703999999999997</v>
      </c>
      <c r="Q108" s="17">
        <f t="shared" ref="Q108:Q114" si="33">SUM(N108:P108)</f>
        <v>22.5227</v>
      </c>
      <c r="S108" s="36"/>
      <c r="T108" s="36"/>
      <c r="U108" s="36"/>
      <c r="W108" s="36"/>
    </row>
    <row r="109" spans="1:23" s="37" customFormat="1" x14ac:dyDescent="0.25">
      <c r="A109" s="38" t="s">
        <v>62</v>
      </c>
      <c r="B109" s="16">
        <v>61.773930999999997</v>
      </c>
      <c r="C109" s="16">
        <v>53.297221</v>
      </c>
      <c r="D109" s="16">
        <v>71.325299900000005</v>
      </c>
      <c r="E109" s="17">
        <f>SUM(B109:D109)</f>
        <v>186.39645189999999</v>
      </c>
      <c r="F109" s="16">
        <v>32.5649625</v>
      </c>
      <c r="G109" s="16">
        <v>52.100377100000003</v>
      </c>
      <c r="H109" s="16">
        <v>37.227491749999999</v>
      </c>
      <c r="I109" s="17">
        <f t="shared" si="31"/>
        <v>121.89283135000001</v>
      </c>
      <c r="J109" s="16">
        <v>159.65587199999999</v>
      </c>
      <c r="K109" s="16">
        <v>65.767124999999993</v>
      </c>
      <c r="L109" s="16">
        <v>53.695698</v>
      </c>
      <c r="M109" s="17">
        <f t="shared" si="32"/>
        <v>279.118695</v>
      </c>
      <c r="N109" s="16">
        <v>34.421174399999998</v>
      </c>
      <c r="O109" s="16">
        <v>34.335949999999997</v>
      </c>
      <c r="P109" s="16">
        <v>43.785019599999998</v>
      </c>
      <c r="Q109" s="17">
        <f t="shared" si="33"/>
        <v>112.54214399999999</v>
      </c>
      <c r="S109" s="36"/>
      <c r="T109" s="36"/>
      <c r="U109" s="36"/>
      <c r="W109" s="36"/>
    </row>
    <row r="110" spans="1:23" s="37" customFormat="1" x14ac:dyDescent="0.25">
      <c r="A110" s="38" t="s">
        <v>63</v>
      </c>
      <c r="B110" s="16">
        <v>3.5314212</v>
      </c>
      <c r="C110" s="16">
        <v>7.7500999999999998</v>
      </c>
      <c r="D110" s="16">
        <v>14.340735</v>
      </c>
      <c r="E110" s="17">
        <f t="shared" ref="E110:E121" si="34">SUM(B110:D110)</f>
        <v>25.622256200000002</v>
      </c>
      <c r="F110" s="16">
        <v>2.7147148999999997</v>
      </c>
      <c r="G110" s="16">
        <v>1.6667768999999999</v>
      </c>
      <c r="H110" s="16">
        <v>7.6251495999999994</v>
      </c>
      <c r="I110" s="17">
        <f t="shared" si="31"/>
        <v>12.006641399999999</v>
      </c>
      <c r="J110" s="16">
        <v>0.04</v>
      </c>
      <c r="K110" s="16">
        <v>1.335196</v>
      </c>
      <c r="L110" s="16">
        <v>0.91600000000000004</v>
      </c>
      <c r="M110" s="17">
        <f t="shared" si="32"/>
        <v>2.2911960000000002</v>
      </c>
      <c r="N110" s="16">
        <v>8.9549000000000003</v>
      </c>
      <c r="O110" s="16">
        <v>0.28000000000000003</v>
      </c>
      <c r="P110" s="16">
        <v>1.37079898</v>
      </c>
      <c r="Q110" s="17">
        <f t="shared" si="33"/>
        <v>10.60569898</v>
      </c>
      <c r="S110" s="36"/>
      <c r="T110" s="36"/>
      <c r="U110" s="36"/>
      <c r="W110" s="36"/>
    </row>
    <row r="111" spans="1:23" s="37" customFormat="1" x14ac:dyDescent="0.25">
      <c r="A111" s="38" t="s">
        <v>64</v>
      </c>
      <c r="B111" s="16">
        <v>5.0000000000000001E-4</v>
      </c>
      <c r="C111" s="16">
        <v>1E-3</v>
      </c>
      <c r="D111" s="16">
        <v>0.371</v>
      </c>
      <c r="E111" s="17">
        <f t="shared" si="34"/>
        <v>0.3725</v>
      </c>
      <c r="F111" s="16">
        <v>2.8750000000000001E-2</v>
      </c>
      <c r="G111" s="16">
        <v>7.3576269999999999</v>
      </c>
      <c r="H111" s="16">
        <v>1.1880999999999999</v>
      </c>
      <c r="I111" s="17">
        <f t="shared" si="31"/>
        <v>8.5744769999999999</v>
      </c>
      <c r="J111" s="16">
        <v>0</v>
      </c>
      <c r="K111" s="16">
        <v>0.23949999999999999</v>
      </c>
      <c r="L111" s="16">
        <v>0</v>
      </c>
      <c r="M111" s="17">
        <f t="shared" si="32"/>
        <v>0.23949999999999999</v>
      </c>
      <c r="N111" s="16">
        <v>0</v>
      </c>
      <c r="O111" s="16"/>
      <c r="P111" s="16"/>
      <c r="Q111" s="17">
        <f t="shared" si="33"/>
        <v>0</v>
      </c>
      <c r="S111" s="36"/>
      <c r="T111" s="36"/>
      <c r="U111" s="36"/>
      <c r="W111" s="36"/>
    </row>
    <row r="112" spans="1:23" s="37" customFormat="1" x14ac:dyDescent="0.25">
      <c r="A112" s="38" t="s">
        <v>65</v>
      </c>
      <c r="B112" s="16">
        <v>339.54666987999997</v>
      </c>
      <c r="C112" s="16">
        <v>324.66268126</v>
      </c>
      <c r="D112" s="16">
        <v>193.9454528</v>
      </c>
      <c r="E112" s="17">
        <f t="shared" si="34"/>
        <v>858.15480393999997</v>
      </c>
      <c r="F112" s="16">
        <v>218.52971763999997</v>
      </c>
      <c r="G112" s="16">
        <v>304.18424152</v>
      </c>
      <c r="H112" s="16">
        <v>217.60155815000002</v>
      </c>
      <c r="I112" s="17">
        <f t="shared" si="31"/>
        <v>740.3155173099999</v>
      </c>
      <c r="J112" s="16">
        <v>291.62728827999996</v>
      </c>
      <c r="K112" s="16">
        <v>326.35634017000001</v>
      </c>
      <c r="L112" s="16">
        <v>228.82778282999999</v>
      </c>
      <c r="M112" s="17">
        <f t="shared" si="32"/>
        <v>846.8114112799999</v>
      </c>
      <c r="N112" s="16">
        <v>0</v>
      </c>
      <c r="O112" s="16">
        <v>263.42996935000002</v>
      </c>
      <c r="P112" s="16">
        <v>300.09207065999999</v>
      </c>
      <c r="Q112" s="17">
        <f t="shared" si="33"/>
        <v>563.52204000999996</v>
      </c>
      <c r="S112" s="36"/>
      <c r="T112" s="36"/>
      <c r="U112" s="36"/>
      <c r="W112" s="36"/>
    </row>
    <row r="113" spans="1:23" s="37" customFormat="1" x14ac:dyDescent="0.25">
      <c r="A113" s="38" t="s">
        <v>66</v>
      </c>
      <c r="B113" s="16">
        <v>3.6317782000000003</v>
      </c>
      <c r="C113" s="16">
        <v>0.69164999999999999</v>
      </c>
      <c r="D113" s="16">
        <v>0.18379300000000001</v>
      </c>
      <c r="E113" s="17">
        <f t="shared" si="34"/>
        <v>4.5072212</v>
      </c>
      <c r="F113" s="16">
        <v>8.4764000000000006E-2</v>
      </c>
      <c r="G113" s="16">
        <v>14.4566</v>
      </c>
      <c r="H113" s="16">
        <v>34.100507700000001</v>
      </c>
      <c r="I113" s="17">
        <f t="shared" si="31"/>
        <v>48.641871700000003</v>
      </c>
      <c r="J113" s="16">
        <v>4.4077999999999999E-2</v>
      </c>
      <c r="K113" s="16">
        <v>21.1386292</v>
      </c>
      <c r="L113" s="16">
        <v>0</v>
      </c>
      <c r="M113" s="17">
        <f t="shared" si="32"/>
        <v>21.182707199999999</v>
      </c>
      <c r="N113" s="16">
        <v>0</v>
      </c>
      <c r="O113" s="16">
        <v>0</v>
      </c>
      <c r="P113" s="16">
        <v>0</v>
      </c>
      <c r="Q113" s="17">
        <f t="shared" si="33"/>
        <v>0</v>
      </c>
      <c r="S113" s="36"/>
      <c r="T113" s="36"/>
      <c r="U113" s="36"/>
      <c r="W113" s="36"/>
    </row>
    <row r="114" spans="1:23" s="37" customFormat="1" x14ac:dyDescent="0.25">
      <c r="A114" s="38" t="s">
        <v>67</v>
      </c>
      <c r="B114" s="16">
        <v>1022.2</v>
      </c>
      <c r="C114" s="16">
        <v>592.03619825999999</v>
      </c>
      <c r="D114" s="16">
        <v>708.40690758999995</v>
      </c>
      <c r="E114" s="17">
        <f t="shared" si="34"/>
        <v>2322.6431058500002</v>
      </c>
      <c r="F114" s="16">
        <v>587.11183311000002</v>
      </c>
      <c r="G114" s="16">
        <v>615.14427766000006</v>
      </c>
      <c r="H114" s="16">
        <v>1390.2186406200001</v>
      </c>
      <c r="I114" s="17">
        <f t="shared" si="31"/>
        <v>2592.4747513900002</v>
      </c>
      <c r="J114" s="16">
        <v>1131.85075106</v>
      </c>
      <c r="K114" s="16">
        <v>963.03352168000004</v>
      </c>
      <c r="L114" s="16">
        <v>546.55146483999988</v>
      </c>
      <c r="M114" s="17">
        <f t="shared" si="32"/>
        <v>2641.43573758</v>
      </c>
      <c r="N114" s="16">
        <v>1475.6826891999999</v>
      </c>
      <c r="O114" s="16">
        <v>519.07444848</v>
      </c>
      <c r="P114" s="16">
        <v>497.71539043999996</v>
      </c>
      <c r="Q114" s="17">
        <f t="shared" si="33"/>
        <v>2492.4725281199999</v>
      </c>
      <c r="S114" s="36"/>
      <c r="T114" s="36"/>
      <c r="U114" s="36"/>
      <c r="W114" s="36"/>
    </row>
    <row r="115" spans="1:23" s="37" customFormat="1" ht="13" x14ac:dyDescent="0.3">
      <c r="A115" s="40" t="s">
        <v>101</v>
      </c>
      <c r="B115" s="41">
        <f t="shared" ref="B115:H115" si="35">SUM(B108:B114)</f>
        <v>1434.6840752799999</v>
      </c>
      <c r="C115" s="41">
        <f t="shared" si="35"/>
        <v>983.62535051999998</v>
      </c>
      <c r="D115" s="41">
        <f t="shared" si="35"/>
        <v>993.83818828999983</v>
      </c>
      <c r="E115" s="41">
        <f t="shared" si="35"/>
        <v>3412.1476140900004</v>
      </c>
      <c r="F115" s="41">
        <f t="shared" si="35"/>
        <v>851.27061215000003</v>
      </c>
      <c r="G115" s="41">
        <f t="shared" si="35"/>
        <v>1017.06357518</v>
      </c>
      <c r="H115" s="41">
        <f t="shared" si="35"/>
        <v>1721.3010318200002</v>
      </c>
      <c r="I115" s="41">
        <f t="shared" ref="I115:Q115" si="36">SUM(I108:I114)</f>
        <v>3589.63521915</v>
      </c>
      <c r="J115" s="41">
        <f t="shared" si="36"/>
        <v>1586.62128934</v>
      </c>
      <c r="K115" s="41">
        <f t="shared" si="36"/>
        <v>1385.8560876500001</v>
      </c>
      <c r="L115" s="41">
        <f t="shared" si="36"/>
        <v>877.9254394699999</v>
      </c>
      <c r="M115" s="41">
        <f t="shared" si="36"/>
        <v>3850.4028164599999</v>
      </c>
      <c r="N115" s="41">
        <f t="shared" si="36"/>
        <v>1527.9940096</v>
      </c>
      <c r="O115" s="41">
        <f t="shared" si="36"/>
        <v>824.73742183000002</v>
      </c>
      <c r="P115" s="41">
        <f>SUM(P108:P114)</f>
        <v>848.93367967999995</v>
      </c>
      <c r="Q115" s="41">
        <f t="shared" si="36"/>
        <v>3201.66511111</v>
      </c>
      <c r="S115" s="36"/>
      <c r="T115" s="36"/>
      <c r="U115" s="36"/>
      <c r="W115" s="36"/>
    </row>
    <row r="116" spans="1:23" s="37" customFormat="1" ht="13" x14ac:dyDescent="0.3">
      <c r="A116" s="40" t="s">
        <v>105</v>
      </c>
      <c r="B116" s="41">
        <f t="shared" ref="B116:H116" si="37">B99+B106+B115</f>
        <v>222513.89281472008</v>
      </c>
      <c r="C116" s="41">
        <f t="shared" si="37"/>
        <v>256962.43948502999</v>
      </c>
      <c r="D116" s="41">
        <f t="shared" si="37"/>
        <v>230859.91242360996</v>
      </c>
      <c r="E116" s="41">
        <f t="shared" si="37"/>
        <v>710336.24472336005</v>
      </c>
      <c r="F116" s="41">
        <f t="shared" si="37"/>
        <v>238621.68452645006</v>
      </c>
      <c r="G116" s="41">
        <f t="shared" si="37"/>
        <v>261058.54825358</v>
      </c>
      <c r="H116" s="41">
        <f t="shared" si="37"/>
        <v>267919.05570967996</v>
      </c>
      <c r="I116" s="41">
        <f t="shared" ref="I116:Q116" si="38">I99+I106+I115</f>
        <v>767599.28848971007</v>
      </c>
      <c r="J116" s="41">
        <f t="shared" si="38"/>
        <v>257539.61573855995</v>
      </c>
      <c r="K116" s="41">
        <f t="shared" si="38"/>
        <v>244246.79104844001</v>
      </c>
      <c r="L116" s="41">
        <f t="shared" si="38"/>
        <v>237355.16873814003</v>
      </c>
      <c r="M116" s="41">
        <f t="shared" si="38"/>
        <v>739141.57552514004</v>
      </c>
      <c r="N116" s="41">
        <f t="shared" si="38"/>
        <v>247158.24183151999</v>
      </c>
      <c r="O116" s="41">
        <f t="shared" si="38"/>
        <v>249599.99346298006</v>
      </c>
      <c r="P116" s="41">
        <f>P99+P106+P115</f>
        <v>257964.04199304292</v>
      </c>
      <c r="Q116" s="41">
        <f t="shared" si="38"/>
        <v>754722.27728754294</v>
      </c>
      <c r="S116" s="36"/>
      <c r="T116" s="36"/>
      <c r="U116" s="36"/>
      <c r="W116" s="36"/>
    </row>
    <row r="117" spans="1:23" s="37" customFormat="1" x14ac:dyDescent="0.25">
      <c r="A117" s="38" t="s">
        <v>88</v>
      </c>
      <c r="B117" s="16">
        <v>670.2</v>
      </c>
      <c r="C117" s="16">
        <v>1679.5971056173569</v>
      </c>
      <c r="D117" s="16">
        <v>46.8</v>
      </c>
      <c r="E117" s="17">
        <f t="shared" si="34"/>
        <v>2396.5971056173571</v>
      </c>
      <c r="F117" s="16">
        <v>133.9</v>
      </c>
      <c r="G117" s="16">
        <v>133.9</v>
      </c>
      <c r="H117" s="16">
        <v>133.9</v>
      </c>
      <c r="I117" s="17">
        <f>SUM(F117:H117)</f>
        <v>401.70000000000005</v>
      </c>
      <c r="J117" s="16">
        <v>133.9</v>
      </c>
      <c r="K117" s="16">
        <v>133.9</v>
      </c>
      <c r="L117" s="16">
        <v>133.9</v>
      </c>
      <c r="M117" s="17">
        <f>SUM(J117:L117)</f>
        <v>401.70000000000005</v>
      </c>
      <c r="N117" s="16">
        <v>41.726828399999995</v>
      </c>
      <c r="O117" s="16">
        <v>133.9</v>
      </c>
      <c r="P117" s="16">
        <v>133.9</v>
      </c>
      <c r="Q117" s="17">
        <f>SUM(N117:P117)</f>
        <v>309.5268284</v>
      </c>
      <c r="S117" s="36"/>
      <c r="T117" s="36"/>
      <c r="U117" s="36"/>
      <c r="W117" s="36"/>
    </row>
    <row r="118" spans="1:23" s="37" customFormat="1" x14ac:dyDescent="0.25">
      <c r="A118" s="38" t="s">
        <v>68</v>
      </c>
      <c r="B118" s="16">
        <v>5131.2997174608327</v>
      </c>
      <c r="C118" s="16">
        <v>1710.9612948008332</v>
      </c>
      <c r="D118" s="16">
        <v>5285.887334530833</v>
      </c>
      <c r="E118" s="17">
        <f t="shared" si="34"/>
        <v>12128.148346792499</v>
      </c>
      <c r="F118" s="16">
        <v>5327.2960207508331</v>
      </c>
      <c r="G118" s="16">
        <v>5103.3472757508334</v>
      </c>
      <c r="H118" s="16">
        <v>4739.467580570833</v>
      </c>
      <c r="I118" s="17">
        <f>SUM(F118:H118)</f>
        <v>15170.1108770725</v>
      </c>
      <c r="J118" s="16">
        <v>4952.0060246408339</v>
      </c>
      <c r="K118" s="16">
        <v>4502.208768480833</v>
      </c>
      <c r="L118" s="16">
        <v>4396.6168787408333</v>
      </c>
      <c r="M118" s="17">
        <f>SUM(J118:L118)</f>
        <v>13850.831671862501</v>
      </c>
      <c r="N118" s="16">
        <v>3762.6316891008328</v>
      </c>
      <c r="O118" s="16">
        <v>5991.145548130834</v>
      </c>
      <c r="P118" s="16">
        <v>6093.121131250834</v>
      </c>
      <c r="Q118" s="17">
        <f>SUM(N118:P118)</f>
        <v>15846.8983684825</v>
      </c>
      <c r="S118" s="36"/>
      <c r="T118" s="36"/>
      <c r="U118" s="36"/>
      <c r="W118" s="36"/>
    </row>
    <row r="119" spans="1:23" s="37" customFormat="1" x14ac:dyDescent="0.25">
      <c r="A119" s="38" t="s">
        <v>69</v>
      </c>
      <c r="B119" s="16">
        <v>5131.2997174608327</v>
      </c>
      <c r="C119" s="16">
        <v>1710.9612948008332</v>
      </c>
      <c r="D119" s="16">
        <v>5285.887334530833</v>
      </c>
      <c r="E119" s="17">
        <f t="shared" si="34"/>
        <v>12128.148346792499</v>
      </c>
      <c r="F119" s="16">
        <v>5327.2960207508331</v>
      </c>
      <c r="G119" s="16">
        <v>5103.3472757508334</v>
      </c>
      <c r="H119" s="16">
        <v>4739.467580570833</v>
      </c>
      <c r="I119" s="17">
        <f>SUM(F119:H119)</f>
        <v>15170.1108770725</v>
      </c>
      <c r="J119" s="16">
        <v>4952.0060246408339</v>
      </c>
      <c r="K119" s="16">
        <v>4502.208768480833</v>
      </c>
      <c r="L119" s="16">
        <v>4396.6168787408333</v>
      </c>
      <c r="M119" s="17">
        <f>SUM(J119:L119)</f>
        <v>13850.831671862501</v>
      </c>
      <c r="N119" s="16">
        <v>3762.6316891008328</v>
      </c>
      <c r="O119" s="16">
        <v>5991.145548130834</v>
      </c>
      <c r="P119" s="16">
        <v>6093.121131250834</v>
      </c>
      <c r="Q119" s="17">
        <f>SUM(N119:P119)</f>
        <v>15846.8983684825</v>
      </c>
      <c r="S119" s="36"/>
      <c r="T119" s="36"/>
      <c r="U119" s="36"/>
    </row>
    <row r="120" spans="1:23" s="37" customFormat="1" x14ac:dyDescent="0.25">
      <c r="A120" s="38" t="s">
        <v>98</v>
      </c>
      <c r="B120" s="16">
        <v>5131.2997174608327</v>
      </c>
      <c r="C120" s="16">
        <v>1710.9612948008332</v>
      </c>
      <c r="D120" s="16">
        <v>5285.887334530833</v>
      </c>
      <c r="E120" s="17">
        <f t="shared" si="34"/>
        <v>12128.148346792499</v>
      </c>
      <c r="F120" s="16">
        <v>5327.2960207508331</v>
      </c>
      <c r="G120" s="16">
        <v>5103.3472757508334</v>
      </c>
      <c r="H120" s="16">
        <v>4739.467580570833</v>
      </c>
      <c r="I120" s="17">
        <f>SUM(F120:H120)</f>
        <v>15170.1108770725</v>
      </c>
      <c r="J120" s="16">
        <v>4952.0060246408339</v>
      </c>
      <c r="K120" s="16">
        <v>4502.208768480833</v>
      </c>
      <c r="L120" s="16">
        <v>4396.6168787408333</v>
      </c>
      <c r="M120" s="17">
        <f>SUM(J120:L120)</f>
        <v>13850.831671862501</v>
      </c>
      <c r="N120" s="16">
        <v>3762.6316891008328</v>
      </c>
      <c r="O120" s="16">
        <v>5991.145548130834</v>
      </c>
      <c r="P120" s="16">
        <v>6093.121131250834</v>
      </c>
      <c r="Q120" s="17">
        <f>SUM(N120:P120)</f>
        <v>15846.8983684825</v>
      </c>
      <c r="S120" s="36"/>
      <c r="T120" s="36"/>
      <c r="U120" s="36"/>
      <c r="W120" s="36"/>
    </row>
    <row r="121" spans="1:23" s="37" customFormat="1" x14ac:dyDescent="0.25">
      <c r="A121" s="38" t="s">
        <v>99</v>
      </c>
      <c r="B121" s="16">
        <v>447.30129749999998</v>
      </c>
      <c r="C121" s="16">
        <v>2294.2910668000004</v>
      </c>
      <c r="D121" s="16">
        <v>2428.2410423699998</v>
      </c>
      <c r="E121" s="17">
        <f t="shared" si="34"/>
        <v>5169.8334066700008</v>
      </c>
      <c r="F121" s="16">
        <v>1246.695046</v>
      </c>
      <c r="G121" s="16">
        <v>2864.4396554</v>
      </c>
      <c r="H121" s="16">
        <v>1913.1476728800001</v>
      </c>
      <c r="I121" s="17">
        <f>SUM(F121:H121)</f>
        <v>6024.2823742800001</v>
      </c>
      <c r="J121" s="16">
        <v>1647.1083169000001</v>
      </c>
      <c r="K121" s="16">
        <v>1487.0002127999999</v>
      </c>
      <c r="L121" s="16">
        <v>1867.2505481000001</v>
      </c>
      <c r="M121" s="17">
        <f>SUM(J121:L121)</f>
        <v>5001.3590777999998</v>
      </c>
      <c r="N121" s="16">
        <v>864.79473849999999</v>
      </c>
      <c r="O121" s="16">
        <v>1828.2926711000002</v>
      </c>
      <c r="P121" s="16">
        <v>2203.7530244999998</v>
      </c>
      <c r="Q121" s="17">
        <f>SUM(N121:P121)</f>
        <v>4896.8404341000005</v>
      </c>
      <c r="S121" s="36"/>
      <c r="T121" s="36"/>
      <c r="U121" s="36"/>
      <c r="W121" s="36"/>
    </row>
    <row r="122" spans="1:23" s="37" customFormat="1" ht="13" x14ac:dyDescent="0.3">
      <c r="A122" s="45" t="s">
        <v>104</v>
      </c>
      <c r="B122" s="41">
        <f>B116-B117+B118+B119-B120+B121</f>
        <v>227422.29382968092</v>
      </c>
      <c r="C122" s="41">
        <f t="shared" ref="C122:I122" si="39">C116-C117+C118+C119-C120+C121</f>
        <v>259288.09474101348</v>
      </c>
      <c r="D122" s="41">
        <f t="shared" si="39"/>
        <v>238527.2408005108</v>
      </c>
      <c r="E122" s="41">
        <f t="shared" si="39"/>
        <v>725237.62937120511</v>
      </c>
      <c r="F122" s="41">
        <f t="shared" si="39"/>
        <v>245061.7755932009</v>
      </c>
      <c r="G122" s="41">
        <f t="shared" si="39"/>
        <v>268892.43518473086</v>
      </c>
      <c r="H122" s="41">
        <f>H116-H117+H118-H120+H121</f>
        <v>269698.30338255991</v>
      </c>
      <c r="I122" s="41">
        <f t="shared" si="39"/>
        <v>788391.98174106271</v>
      </c>
      <c r="J122" s="41">
        <f t="shared" ref="J122:Q122" si="40">J116-J117+J118-J120+J121</f>
        <v>259052.82405545993</v>
      </c>
      <c r="K122" s="41">
        <f t="shared" si="40"/>
        <v>245599.89126124</v>
      </c>
      <c r="L122" s="41">
        <f t="shared" si="40"/>
        <v>239088.51928624004</v>
      </c>
      <c r="M122" s="41">
        <f t="shared" si="40"/>
        <v>743741.23460294004</v>
      </c>
      <c r="N122" s="41">
        <f t="shared" si="40"/>
        <v>247981.30974162</v>
      </c>
      <c r="O122" s="41">
        <f t="shared" si="40"/>
        <v>251294.38613408006</v>
      </c>
      <c r="P122" s="41">
        <f t="shared" si="40"/>
        <v>260033.89501754293</v>
      </c>
      <c r="Q122" s="41">
        <f t="shared" si="40"/>
        <v>759309.59089324297</v>
      </c>
      <c r="R122" s="49"/>
      <c r="S122" s="36"/>
      <c r="T122" s="36"/>
      <c r="U122" s="36"/>
      <c r="W122" s="36"/>
    </row>
    <row r="123" spans="1:23" ht="14" x14ac:dyDescent="0.3">
      <c r="A123" s="9" t="s">
        <v>100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23" ht="14" x14ac:dyDescent="0.3">
      <c r="A124" s="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23" ht="15.5" x14ac:dyDescent="0.35">
      <c r="A125" s="8" t="s">
        <v>204</v>
      </c>
      <c r="F125" s="1"/>
      <c r="G125" s="1"/>
      <c r="H125" s="1"/>
      <c r="J125" s="1"/>
      <c r="K125" s="1"/>
      <c r="L125" s="1"/>
      <c r="N125" s="1"/>
      <c r="O125" s="1"/>
      <c r="P125" s="1"/>
      <c r="Q125" s="10" t="s">
        <v>118</v>
      </c>
    </row>
    <row r="126" spans="1:23" ht="13" x14ac:dyDescent="0.3">
      <c r="A126" s="58" t="s">
        <v>87</v>
      </c>
      <c r="B126" s="56" t="s">
        <v>196</v>
      </c>
      <c r="C126" s="56"/>
      <c r="D126" s="56"/>
      <c r="E126" s="56"/>
      <c r="F126" s="56" t="s">
        <v>197</v>
      </c>
      <c r="G126" s="56"/>
      <c r="H126" s="56"/>
      <c r="I126" s="56"/>
      <c r="J126" s="56" t="s">
        <v>198</v>
      </c>
      <c r="K126" s="56"/>
      <c r="L126" s="56"/>
      <c r="M126" s="56"/>
      <c r="N126" s="56" t="s">
        <v>199</v>
      </c>
      <c r="O126" s="56"/>
      <c r="P126" s="56"/>
      <c r="Q126" s="56"/>
    </row>
    <row r="127" spans="1:23" ht="13" x14ac:dyDescent="0.3">
      <c r="A127" s="58"/>
      <c r="B127" s="2" t="s">
        <v>77</v>
      </c>
      <c r="C127" s="2" t="s">
        <v>81</v>
      </c>
      <c r="D127" s="2" t="s">
        <v>82</v>
      </c>
      <c r="E127" s="2" t="s">
        <v>106</v>
      </c>
      <c r="F127" s="2" t="s">
        <v>107</v>
      </c>
      <c r="G127" s="2" t="s">
        <v>108</v>
      </c>
      <c r="H127" s="2" t="s">
        <v>109</v>
      </c>
      <c r="I127" s="2" t="s">
        <v>106</v>
      </c>
      <c r="J127" s="2" t="s">
        <v>110</v>
      </c>
      <c r="K127" s="2" t="s">
        <v>111</v>
      </c>
      <c r="L127" s="2" t="s">
        <v>112</v>
      </c>
      <c r="M127" s="2" t="s">
        <v>106</v>
      </c>
      <c r="N127" s="2" t="s">
        <v>113</v>
      </c>
      <c r="O127" s="2" t="s">
        <v>114</v>
      </c>
      <c r="P127" s="2" t="s">
        <v>115</v>
      </c>
      <c r="Q127" s="2" t="s">
        <v>106</v>
      </c>
    </row>
    <row r="128" spans="1:23" ht="13" x14ac:dyDescent="0.3">
      <c r="A128" s="55" t="s">
        <v>40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V128" s="34"/>
      <c r="W128" s="34"/>
    </row>
    <row r="129" spans="1:23" s="37" customFormat="1" x14ac:dyDescent="0.25">
      <c r="A129" s="38" t="s">
        <v>41</v>
      </c>
      <c r="B129" s="16">
        <v>13136.077531000001</v>
      </c>
      <c r="C129" s="16">
        <v>15095.00946514</v>
      </c>
      <c r="D129" s="16">
        <v>16520.560308669999</v>
      </c>
      <c r="E129" s="17">
        <f t="shared" ref="E129:E139" si="41">SUM(B129:D129)</f>
        <v>44751.647304810002</v>
      </c>
      <c r="F129" s="16">
        <v>15800.5776064</v>
      </c>
      <c r="G129" s="16">
        <v>16388.159589880001</v>
      </c>
      <c r="H129" s="16">
        <v>16580.149550400001</v>
      </c>
      <c r="I129" s="17">
        <f t="shared" ref="I129:I139" si="42">SUM(F129:H129)</f>
        <v>48768.88674668</v>
      </c>
      <c r="J129" s="16">
        <v>16788.72106896</v>
      </c>
      <c r="K129" s="16">
        <v>13075.880096159999</v>
      </c>
      <c r="L129" s="16">
        <v>11826.47408351</v>
      </c>
      <c r="M129" s="17">
        <f t="shared" ref="M129:M139" si="43">SUM(J129:L129)</f>
        <v>41691.075248629997</v>
      </c>
      <c r="N129" s="16">
        <v>14596.102759879999</v>
      </c>
      <c r="O129" s="16">
        <v>14796.48290658</v>
      </c>
      <c r="P129" s="16">
        <v>15121.76678242</v>
      </c>
      <c r="Q129" s="17">
        <f t="shared" ref="Q129:Q139" si="44">SUM(N129:P129)</f>
        <v>44514.352448880003</v>
      </c>
      <c r="S129" s="36"/>
      <c r="T129" s="36"/>
      <c r="U129" s="36"/>
      <c r="V129" s="42"/>
      <c r="W129" s="42"/>
    </row>
    <row r="130" spans="1:23" s="37" customFormat="1" x14ac:dyDescent="0.25">
      <c r="A130" s="38" t="s">
        <v>161</v>
      </c>
      <c r="B130" s="16">
        <v>9758.4459399999996</v>
      </c>
      <c r="C130" s="16">
        <v>4832.70514</v>
      </c>
      <c r="D130" s="44">
        <v>6654.8398049999996</v>
      </c>
      <c r="E130" s="17">
        <f t="shared" si="41"/>
        <v>21245.990884999999</v>
      </c>
      <c r="F130" s="16">
        <v>7897.4279800000004</v>
      </c>
      <c r="G130" s="16">
        <v>8038.1166649999996</v>
      </c>
      <c r="H130" s="44">
        <v>7671.7384549999997</v>
      </c>
      <c r="I130" s="17">
        <f t="shared" si="42"/>
        <v>23607.283100000001</v>
      </c>
      <c r="J130" s="16">
        <v>6425.3697650000004</v>
      </c>
      <c r="K130" s="16">
        <v>7609.6889300000003</v>
      </c>
      <c r="L130" s="16">
        <v>6588.9227849999997</v>
      </c>
      <c r="M130" s="17">
        <f t="shared" si="43"/>
        <v>20623.981479999999</v>
      </c>
      <c r="N130" s="16">
        <v>7467.7554700000001</v>
      </c>
      <c r="O130" s="16">
        <v>7076.6945150000001</v>
      </c>
      <c r="P130" s="44">
        <v>7266.8830150000003</v>
      </c>
      <c r="Q130" s="17">
        <f t="shared" si="44"/>
        <v>21811.332999999999</v>
      </c>
      <c r="S130" s="36"/>
      <c r="T130" s="36"/>
      <c r="U130" s="36"/>
      <c r="V130" s="42"/>
      <c r="W130" s="42"/>
    </row>
    <row r="131" spans="1:23" s="37" customFormat="1" x14ac:dyDescent="0.25">
      <c r="A131" s="38" t="s">
        <v>162</v>
      </c>
      <c r="B131" s="16">
        <v>1789.7972824000001</v>
      </c>
      <c r="C131" s="16">
        <v>3102.5881039999999</v>
      </c>
      <c r="D131" s="16">
        <v>3801.95928632</v>
      </c>
      <c r="E131" s="17">
        <f t="shared" si="41"/>
        <v>8694.3446727200007</v>
      </c>
      <c r="F131" s="16">
        <v>4641.0589019999998</v>
      </c>
      <c r="G131" s="16">
        <v>4615.8685273999999</v>
      </c>
      <c r="H131" s="16">
        <v>4196.6302408000001</v>
      </c>
      <c r="I131" s="17">
        <f t="shared" si="42"/>
        <v>13453.5576702</v>
      </c>
      <c r="J131" s="16">
        <v>0</v>
      </c>
      <c r="K131" s="16">
        <v>4375.5736803999998</v>
      </c>
      <c r="L131" s="16">
        <v>3968.8207085999998</v>
      </c>
      <c r="M131" s="17">
        <f t="shared" si="43"/>
        <v>8344.3943889999991</v>
      </c>
      <c r="N131" s="16">
        <v>4403.410527</v>
      </c>
      <c r="O131" s="16">
        <v>3607.2485041999998</v>
      </c>
      <c r="P131" s="16">
        <v>3694.8324385999999</v>
      </c>
      <c r="Q131" s="17">
        <f t="shared" si="44"/>
        <v>11705.491469799999</v>
      </c>
      <c r="S131" s="36"/>
      <c r="T131" s="36"/>
      <c r="U131" s="36"/>
      <c r="V131" s="42"/>
      <c r="W131" s="42"/>
    </row>
    <row r="132" spans="1:23" s="37" customFormat="1" x14ac:dyDescent="0.25">
      <c r="A132" s="48" t="s">
        <v>163</v>
      </c>
      <c r="B132" s="16"/>
      <c r="C132" s="16"/>
      <c r="D132" s="16">
        <v>0</v>
      </c>
      <c r="E132" s="17"/>
      <c r="F132" s="16">
        <v>0</v>
      </c>
      <c r="G132" s="16">
        <v>0</v>
      </c>
      <c r="H132" s="16">
        <v>0</v>
      </c>
      <c r="I132" s="17"/>
      <c r="J132" s="16">
        <v>0</v>
      </c>
      <c r="K132" s="16">
        <v>0</v>
      </c>
      <c r="L132" s="16">
        <v>0</v>
      </c>
      <c r="M132" s="17"/>
      <c r="N132" s="16">
        <v>0</v>
      </c>
      <c r="O132" s="16">
        <v>0</v>
      </c>
      <c r="P132" s="16">
        <v>0</v>
      </c>
      <c r="Q132" s="17"/>
      <c r="S132" s="36"/>
      <c r="T132" s="36"/>
      <c r="U132" s="36"/>
      <c r="V132" s="42"/>
      <c r="W132" s="42"/>
    </row>
    <row r="133" spans="1:23" s="37" customFormat="1" x14ac:dyDescent="0.25">
      <c r="A133" s="38" t="s">
        <v>119</v>
      </c>
      <c r="B133" s="16"/>
      <c r="C133" s="16"/>
      <c r="D133" s="16">
        <v>642.05893800000001</v>
      </c>
      <c r="E133" s="17">
        <f t="shared" si="41"/>
        <v>642.05893800000001</v>
      </c>
      <c r="F133" s="16">
        <v>0</v>
      </c>
      <c r="G133" s="16">
        <v>0</v>
      </c>
      <c r="H133" s="16">
        <v>0</v>
      </c>
      <c r="I133" s="17">
        <f t="shared" si="42"/>
        <v>0</v>
      </c>
      <c r="J133" s="16">
        <v>0</v>
      </c>
      <c r="K133" s="16">
        <v>0</v>
      </c>
      <c r="L133" s="16">
        <v>0</v>
      </c>
      <c r="M133" s="17">
        <f t="shared" si="43"/>
        <v>0</v>
      </c>
      <c r="N133" s="16">
        <v>0</v>
      </c>
      <c r="O133" s="16">
        <v>0</v>
      </c>
      <c r="P133" s="16">
        <v>0</v>
      </c>
      <c r="Q133" s="17">
        <f t="shared" si="44"/>
        <v>0</v>
      </c>
      <c r="S133" s="36"/>
      <c r="T133" s="36"/>
      <c r="U133" s="36"/>
      <c r="V133" s="42"/>
      <c r="W133" s="42"/>
    </row>
    <row r="134" spans="1:23" s="37" customFormat="1" x14ac:dyDescent="0.25">
      <c r="A134" s="38" t="s">
        <v>164</v>
      </c>
      <c r="B134" s="16">
        <v>0</v>
      </c>
      <c r="C134" s="16">
        <v>13005.841568209999</v>
      </c>
      <c r="D134" s="16">
        <v>14910.468832319999</v>
      </c>
      <c r="E134" s="17">
        <f t="shared" si="41"/>
        <v>27916.310400529997</v>
      </c>
      <c r="F134" s="16">
        <v>12559.096410300001</v>
      </c>
      <c r="G134" s="16">
        <v>13166.737101680001</v>
      </c>
      <c r="H134" s="16">
        <v>13534.63894667</v>
      </c>
      <c r="I134" s="17">
        <f t="shared" si="42"/>
        <v>39260.472458650001</v>
      </c>
      <c r="J134" s="16">
        <v>12970.84005579</v>
      </c>
      <c r="K134" s="16">
        <v>12783.17800593</v>
      </c>
      <c r="L134" s="16">
        <v>11312.91561631</v>
      </c>
      <c r="M134" s="17">
        <f t="shared" si="43"/>
        <v>37066.93367803</v>
      </c>
      <c r="N134" s="16">
        <v>12162.96687376</v>
      </c>
      <c r="O134" s="16">
        <v>11392.897660459999</v>
      </c>
      <c r="P134" s="16">
        <v>12179.17453409</v>
      </c>
      <c r="Q134" s="17">
        <f t="shared" si="44"/>
        <v>35735.039068309998</v>
      </c>
      <c r="S134" s="36"/>
      <c r="T134" s="36"/>
      <c r="U134" s="36"/>
      <c r="V134" s="42"/>
      <c r="W134" s="42"/>
    </row>
    <row r="135" spans="1:23" s="37" customFormat="1" x14ac:dyDescent="0.25">
      <c r="A135" s="38" t="s">
        <v>127</v>
      </c>
      <c r="B135" s="16">
        <v>5076.506198</v>
      </c>
      <c r="C135" s="16">
        <v>4756.7030850000001</v>
      </c>
      <c r="D135" s="50">
        <v>3474.5644160000002</v>
      </c>
      <c r="E135" s="18">
        <f t="shared" si="41"/>
        <v>13307.773699000001</v>
      </c>
      <c r="F135" s="16">
        <v>4519.8419270000004</v>
      </c>
      <c r="G135" s="16">
        <v>4462.7722030000004</v>
      </c>
      <c r="H135" s="50">
        <v>4477.1010919999999</v>
      </c>
      <c r="I135" s="18">
        <f t="shared" si="42"/>
        <v>13459.715222000003</v>
      </c>
      <c r="J135" s="16">
        <v>4748.4138229999999</v>
      </c>
      <c r="K135" s="16">
        <v>4220.5572199999997</v>
      </c>
      <c r="L135" s="16">
        <v>3593.7890809999999</v>
      </c>
      <c r="M135" s="18">
        <f t="shared" si="43"/>
        <v>12562.760124</v>
      </c>
      <c r="N135" s="16">
        <v>4582.0678136000006</v>
      </c>
      <c r="O135" s="16">
        <v>3022.7130728400002</v>
      </c>
      <c r="P135" s="50">
        <v>5792.5646674999998</v>
      </c>
      <c r="Q135" s="18">
        <f t="shared" si="44"/>
        <v>13397.345553940002</v>
      </c>
      <c r="S135" s="36"/>
      <c r="T135" s="36"/>
      <c r="U135" s="36"/>
      <c r="V135" s="42"/>
      <c r="W135" s="42"/>
    </row>
    <row r="136" spans="1:23" s="37" customFormat="1" x14ac:dyDescent="0.25">
      <c r="A136" s="38" t="s">
        <v>165</v>
      </c>
      <c r="B136" s="16"/>
      <c r="C136" s="16">
        <v>0</v>
      </c>
      <c r="D136" s="50"/>
      <c r="E136" s="18">
        <f t="shared" si="41"/>
        <v>0</v>
      </c>
      <c r="F136" s="16"/>
      <c r="G136" s="16"/>
      <c r="H136" s="50"/>
      <c r="I136" s="18">
        <f t="shared" si="42"/>
        <v>0</v>
      </c>
      <c r="J136" s="16"/>
      <c r="K136" s="16"/>
      <c r="L136" s="16"/>
      <c r="M136" s="18">
        <f t="shared" si="43"/>
        <v>0</v>
      </c>
      <c r="N136" s="16"/>
      <c r="O136" s="16"/>
      <c r="P136" s="50"/>
      <c r="Q136" s="18">
        <f t="shared" si="44"/>
        <v>0</v>
      </c>
      <c r="S136" s="36"/>
      <c r="T136" s="36"/>
      <c r="U136" s="36"/>
      <c r="V136" s="42"/>
      <c r="W136" s="42"/>
    </row>
    <row r="137" spans="1:23" s="37" customFormat="1" x14ac:dyDescent="0.25">
      <c r="A137" s="38" t="s">
        <v>47</v>
      </c>
      <c r="B137" s="16"/>
      <c r="C137" s="16">
        <v>0</v>
      </c>
      <c r="D137" s="50">
        <v>0</v>
      </c>
      <c r="E137" s="18">
        <f t="shared" si="41"/>
        <v>0</v>
      </c>
      <c r="F137" s="16">
        <v>0</v>
      </c>
      <c r="G137" s="16">
        <v>0</v>
      </c>
      <c r="H137" s="50">
        <v>0</v>
      </c>
      <c r="I137" s="18">
        <f t="shared" si="42"/>
        <v>0</v>
      </c>
      <c r="J137" s="16">
        <v>0</v>
      </c>
      <c r="K137" s="16">
        <v>0</v>
      </c>
      <c r="L137" s="16">
        <v>0</v>
      </c>
      <c r="M137" s="18">
        <f t="shared" si="43"/>
        <v>0</v>
      </c>
      <c r="N137" s="16">
        <v>0</v>
      </c>
      <c r="O137" s="16">
        <v>0</v>
      </c>
      <c r="P137" s="50">
        <v>0</v>
      </c>
      <c r="Q137" s="18">
        <f t="shared" si="44"/>
        <v>0</v>
      </c>
      <c r="S137" s="36"/>
      <c r="T137" s="36"/>
      <c r="U137" s="36"/>
      <c r="V137" s="42"/>
      <c r="W137" s="42"/>
    </row>
    <row r="138" spans="1:23" s="37" customFormat="1" x14ac:dyDescent="0.25">
      <c r="A138" s="38" t="s">
        <v>131</v>
      </c>
      <c r="B138" s="16"/>
      <c r="C138" s="16">
        <v>0</v>
      </c>
      <c r="D138" s="50">
        <v>0</v>
      </c>
      <c r="E138" s="18">
        <f t="shared" si="41"/>
        <v>0</v>
      </c>
      <c r="F138" s="16">
        <v>0</v>
      </c>
      <c r="G138" s="16">
        <v>0</v>
      </c>
      <c r="H138" s="50">
        <v>0</v>
      </c>
      <c r="I138" s="18">
        <f t="shared" si="42"/>
        <v>0</v>
      </c>
      <c r="J138" s="16">
        <v>0</v>
      </c>
      <c r="K138" s="16">
        <v>0</v>
      </c>
      <c r="L138" s="16">
        <v>0</v>
      </c>
      <c r="M138" s="18">
        <f t="shared" si="43"/>
        <v>0</v>
      </c>
      <c r="N138" s="16">
        <v>0</v>
      </c>
      <c r="O138" s="16">
        <v>0</v>
      </c>
      <c r="P138" s="50">
        <v>0</v>
      </c>
      <c r="Q138" s="18">
        <f t="shared" si="44"/>
        <v>0</v>
      </c>
      <c r="S138" s="36"/>
      <c r="T138" s="36"/>
      <c r="U138" s="36"/>
      <c r="V138" s="42"/>
      <c r="W138" s="42"/>
    </row>
    <row r="139" spans="1:23" s="37" customFormat="1" x14ac:dyDescent="0.25">
      <c r="A139" s="38" t="s">
        <v>48</v>
      </c>
      <c r="B139" s="16">
        <v>11700.899444449999</v>
      </c>
      <c r="C139" s="16">
        <v>1571.3293056000039</v>
      </c>
      <c r="D139" s="50">
        <v>615.95389000000068</v>
      </c>
      <c r="E139" s="18">
        <f t="shared" si="41"/>
        <v>13888.182640050003</v>
      </c>
      <c r="F139" s="16">
        <v>2380.1076490000032</v>
      </c>
      <c r="G139" s="16">
        <v>1282.6066453999956</v>
      </c>
      <c r="H139" s="50">
        <v>2121.8857711999954</v>
      </c>
      <c r="I139" s="18">
        <f t="shared" si="42"/>
        <v>5784.6000655999942</v>
      </c>
      <c r="J139" s="16">
        <v>6406.1094025999919</v>
      </c>
      <c r="K139" s="16">
        <v>1261.9133019999936</v>
      </c>
      <c r="L139" s="16">
        <v>637.01992799999607</v>
      </c>
      <c r="M139" s="18">
        <f t="shared" si="43"/>
        <v>8305.0426325999815</v>
      </c>
      <c r="N139" s="16">
        <v>1349.3728027600046</v>
      </c>
      <c r="O139" s="16">
        <v>1837.5653958799994</v>
      </c>
      <c r="P139" s="50">
        <v>3181.7616916400002</v>
      </c>
      <c r="Q139" s="18">
        <f t="shared" si="44"/>
        <v>6368.6998902800042</v>
      </c>
      <c r="S139" s="36"/>
      <c r="T139" s="36"/>
      <c r="U139" s="36"/>
      <c r="V139" s="42"/>
      <c r="W139" s="42"/>
    </row>
    <row r="140" spans="1:23" s="37" customFormat="1" ht="13" x14ac:dyDescent="0.3">
      <c r="A140" s="40" t="s">
        <v>44</v>
      </c>
      <c r="B140" s="41">
        <f>SUM(B129:B139)</f>
        <v>41461.726395849997</v>
      </c>
      <c r="C140" s="41">
        <f>SUM(C129:C139)</f>
        <v>42364.17666795</v>
      </c>
      <c r="D140" s="41">
        <f>SUM(D129:D139)</f>
        <v>46620.405476309999</v>
      </c>
      <c r="E140" s="41">
        <f t="shared" ref="E140:Q140" si="45">SUM(E129:E139)</f>
        <v>130446.30854011001</v>
      </c>
      <c r="F140" s="41">
        <f>SUM(F129:F139)</f>
        <v>47798.110474700014</v>
      </c>
      <c r="G140" s="41">
        <f>SUM(G129:G139)</f>
        <v>47954.260732360002</v>
      </c>
      <c r="H140" s="41">
        <f>SUM(H129:H139)</f>
        <v>48582.144056069992</v>
      </c>
      <c r="I140" s="41">
        <f t="shared" si="45"/>
        <v>144334.51526312999</v>
      </c>
      <c r="J140" s="41">
        <f t="shared" si="45"/>
        <v>47339.454115349996</v>
      </c>
      <c r="K140" s="41">
        <f t="shared" si="45"/>
        <v>43326.791234489996</v>
      </c>
      <c r="L140" s="41">
        <f t="shared" si="45"/>
        <v>37927.942202419996</v>
      </c>
      <c r="M140" s="41">
        <f t="shared" si="45"/>
        <v>128594.18755225996</v>
      </c>
      <c r="N140" s="41">
        <f t="shared" si="45"/>
        <v>44561.67624700001</v>
      </c>
      <c r="O140" s="41">
        <f t="shared" si="45"/>
        <v>41733.602054960007</v>
      </c>
      <c r="P140" s="41">
        <f t="shared" si="45"/>
        <v>47236.983129250002</v>
      </c>
      <c r="Q140" s="41">
        <f t="shared" si="45"/>
        <v>133532.26143121</v>
      </c>
      <c r="S140" s="36"/>
      <c r="T140" s="36"/>
      <c r="U140" s="36"/>
      <c r="V140" s="42"/>
      <c r="W140" s="42"/>
    </row>
    <row r="141" spans="1:23" ht="13" x14ac:dyDescent="0.3">
      <c r="A141" s="55" t="s">
        <v>45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V141" s="34"/>
      <c r="W141" s="34"/>
    </row>
    <row r="142" spans="1:23" s="37" customFormat="1" x14ac:dyDescent="0.25">
      <c r="A142" s="38" t="s">
        <v>41</v>
      </c>
      <c r="B142" s="16">
        <v>11834.5088715</v>
      </c>
      <c r="C142" s="16">
        <v>6981.0350612299999</v>
      </c>
      <c r="D142" s="16">
        <v>9738.153382909999</v>
      </c>
      <c r="E142" s="17">
        <f t="shared" ref="E142:E176" si="46">SUM(B142:D142)</f>
        <v>28553.697315639998</v>
      </c>
      <c r="F142" s="16">
        <v>9031.79149048</v>
      </c>
      <c r="G142" s="16">
        <v>10449.482255250001</v>
      </c>
      <c r="H142" s="16">
        <v>7730.1488171199999</v>
      </c>
      <c r="I142" s="17">
        <f t="shared" ref="I142:I176" si="47">SUM(F142:H142)</f>
        <v>27211.422562850003</v>
      </c>
      <c r="J142" s="16">
        <v>12814.487216510001</v>
      </c>
      <c r="K142" s="16">
        <v>4130.0277865199996</v>
      </c>
      <c r="L142" s="16">
        <v>5988.8996499799996</v>
      </c>
      <c r="M142" s="17">
        <f t="shared" ref="M142:M176" si="48">SUM(J142:L142)</f>
        <v>22933.414653009997</v>
      </c>
      <c r="N142" s="16">
        <v>10180.461373600001</v>
      </c>
      <c r="O142" s="16">
        <v>8307.6602108099996</v>
      </c>
      <c r="P142" s="16">
        <v>8201.4897344599995</v>
      </c>
      <c r="Q142" s="17">
        <f t="shared" ref="Q142:Q176" si="49">SUM(N142:P142)</f>
        <v>26689.61131887</v>
      </c>
      <c r="S142" s="36"/>
      <c r="T142" s="36"/>
      <c r="U142" s="36"/>
      <c r="V142" s="42"/>
      <c r="W142" s="42"/>
    </row>
    <row r="143" spans="1:23" s="37" customFormat="1" x14ac:dyDescent="0.25">
      <c r="A143" s="38" t="s">
        <v>42</v>
      </c>
      <c r="B143" s="16">
        <v>5638.3729501899998</v>
      </c>
      <c r="C143" s="16">
        <v>3382.11730167</v>
      </c>
      <c r="D143" s="16">
        <v>4140.5176918699999</v>
      </c>
      <c r="E143" s="17">
        <f t="shared" si="46"/>
        <v>13161.007943729999</v>
      </c>
      <c r="F143" s="16">
        <v>3634.1340226799998</v>
      </c>
      <c r="G143" s="16">
        <v>3979.8914146300003</v>
      </c>
      <c r="H143" s="16">
        <v>3681.9323588400002</v>
      </c>
      <c r="I143" s="17">
        <f t="shared" si="47"/>
        <v>11295.95779615</v>
      </c>
      <c r="J143" s="16">
        <v>369.89943870999997</v>
      </c>
      <c r="K143" s="16">
        <v>4216.9983500799999</v>
      </c>
      <c r="L143" s="16">
        <v>3550.7324119299997</v>
      </c>
      <c r="M143" s="17">
        <f t="shared" si="48"/>
        <v>8137.6302007199993</v>
      </c>
      <c r="N143" s="16">
        <v>3790.1724207699999</v>
      </c>
      <c r="O143" s="16">
        <v>3885.8214426899999</v>
      </c>
      <c r="P143" s="16">
        <v>3990.1909095400001</v>
      </c>
      <c r="Q143" s="17">
        <f t="shared" si="49"/>
        <v>11666.184773000001</v>
      </c>
      <c r="S143" s="36"/>
      <c r="T143" s="36"/>
      <c r="U143" s="36"/>
      <c r="V143" s="42"/>
      <c r="W143" s="42"/>
    </row>
    <row r="144" spans="1:23" s="37" customFormat="1" x14ac:dyDescent="0.25">
      <c r="A144" s="38" t="s">
        <v>43</v>
      </c>
      <c r="B144" s="16">
        <v>948.86571200000003</v>
      </c>
      <c r="C144" s="16">
        <v>1921.352286</v>
      </c>
      <c r="D144" s="16">
        <v>3005.1057259999998</v>
      </c>
      <c r="E144" s="17">
        <f t="shared" si="46"/>
        <v>5875.3237239999999</v>
      </c>
      <c r="F144" s="16">
        <v>5184.3332300000002</v>
      </c>
      <c r="G144" s="16">
        <v>3127.9001050000002</v>
      </c>
      <c r="H144" s="16">
        <v>1283.1619270000001</v>
      </c>
      <c r="I144" s="17">
        <f t="shared" si="47"/>
        <v>9595.3952620000018</v>
      </c>
      <c r="J144" s="16">
        <v>3366.9297900000001</v>
      </c>
      <c r="K144" s="16">
        <v>2898.5434310000001</v>
      </c>
      <c r="L144" s="16">
        <v>4136.8588769999997</v>
      </c>
      <c r="M144" s="17">
        <f t="shared" si="48"/>
        <v>10402.332097999999</v>
      </c>
      <c r="N144" s="16">
        <v>3833.6669099999999</v>
      </c>
      <c r="O144" s="16">
        <v>2794.559675</v>
      </c>
      <c r="P144" s="16">
        <v>1191.428686</v>
      </c>
      <c r="Q144" s="17">
        <f t="shared" si="49"/>
        <v>7819.6552710000005</v>
      </c>
      <c r="S144" s="36"/>
      <c r="T144" s="36"/>
      <c r="U144" s="36"/>
      <c r="V144" s="42"/>
      <c r="W144" s="42"/>
    </row>
    <row r="145" spans="1:23" s="37" customFormat="1" x14ac:dyDescent="0.25">
      <c r="A145" s="38" t="s">
        <v>90</v>
      </c>
      <c r="B145" s="16">
        <v>4073.3948636</v>
      </c>
      <c r="C145" s="16">
        <v>3622.9204978100001</v>
      </c>
      <c r="D145" s="16">
        <v>3236.1201026399999</v>
      </c>
      <c r="E145" s="17">
        <f t="shared" si="46"/>
        <v>10932.435464050001</v>
      </c>
      <c r="F145" s="16">
        <v>2403.0696520700003</v>
      </c>
      <c r="G145" s="16">
        <v>3298.55898677</v>
      </c>
      <c r="H145" s="16">
        <v>3752.0832082399997</v>
      </c>
      <c r="I145" s="17">
        <f t="shared" si="47"/>
        <v>9453.7118470799996</v>
      </c>
      <c r="J145" s="16">
        <v>1802.5533373699998</v>
      </c>
      <c r="K145" s="16">
        <v>2821.9338821300003</v>
      </c>
      <c r="L145" s="16">
        <v>2003.9245070699999</v>
      </c>
      <c r="M145" s="17">
        <f t="shared" si="48"/>
        <v>6628.4117265699997</v>
      </c>
      <c r="N145" s="16">
        <v>1420.8741527899999</v>
      </c>
      <c r="O145" s="16">
        <v>1182.0057833599999</v>
      </c>
      <c r="P145" s="16">
        <v>1934.46704088</v>
      </c>
      <c r="Q145" s="17">
        <f t="shared" si="49"/>
        <v>4537.3469770299998</v>
      </c>
      <c r="S145" s="36"/>
      <c r="T145" s="36"/>
      <c r="U145" s="36"/>
      <c r="V145" s="42"/>
      <c r="W145" s="42"/>
    </row>
    <row r="146" spans="1:23" s="37" customFormat="1" x14ac:dyDescent="0.25">
      <c r="A146" s="38" t="s">
        <v>47</v>
      </c>
      <c r="B146" s="16">
        <v>86.945446459999999</v>
      </c>
      <c r="C146" s="16">
        <v>1555.7701219999999</v>
      </c>
      <c r="D146" s="16">
        <v>1476.6051379999999</v>
      </c>
      <c r="E146" s="17">
        <f t="shared" si="46"/>
        <v>3119.3207064600001</v>
      </c>
      <c r="F146" s="16">
        <v>2456.9114812799999</v>
      </c>
      <c r="G146" s="16">
        <v>1717.8959696999998</v>
      </c>
      <c r="H146" s="16">
        <v>2803.3551690999998</v>
      </c>
      <c r="I146" s="17">
        <f t="shared" si="47"/>
        <v>6978.1626200800001</v>
      </c>
      <c r="J146" s="16">
        <v>4629.1861001099996</v>
      </c>
      <c r="K146" s="16">
        <v>3298.4968714400002</v>
      </c>
      <c r="L146" s="16">
        <v>1409.16023053</v>
      </c>
      <c r="M146" s="17">
        <f t="shared" si="48"/>
        <v>9336.8432020799992</v>
      </c>
      <c r="N146" s="16">
        <v>1872.7437114700001</v>
      </c>
      <c r="O146" s="16">
        <v>1176.10048777</v>
      </c>
      <c r="P146" s="16">
        <v>1186.87862847</v>
      </c>
      <c r="Q146" s="17">
        <f t="shared" si="49"/>
        <v>4235.7228277100003</v>
      </c>
      <c r="S146" s="36"/>
      <c r="T146" s="36"/>
      <c r="U146" s="36"/>
      <c r="V146" s="42"/>
      <c r="W146" s="42"/>
    </row>
    <row r="147" spans="1:23" s="37" customFormat="1" x14ac:dyDescent="0.25">
      <c r="A147" s="38" t="s">
        <v>91</v>
      </c>
      <c r="B147" s="16">
        <v>144.51425456000001</v>
      </c>
      <c r="C147" s="16">
        <v>4329.9041543999992</v>
      </c>
      <c r="D147" s="16">
        <v>3032.6656389999998</v>
      </c>
      <c r="E147" s="17">
        <f t="shared" si="46"/>
        <v>7507.0840479599992</v>
      </c>
      <c r="F147" s="16">
        <v>149.50095340000001</v>
      </c>
      <c r="G147" s="16">
        <v>8794.6354044</v>
      </c>
      <c r="H147" s="16">
        <v>5504.5858090000002</v>
      </c>
      <c r="I147" s="17">
        <f t="shared" si="47"/>
        <v>14448.7221668</v>
      </c>
      <c r="J147" s="16">
        <v>5931.3541522199994</v>
      </c>
      <c r="K147" s="16">
        <v>2407.2425399200001</v>
      </c>
      <c r="L147" s="16">
        <v>5855.5370600200004</v>
      </c>
      <c r="M147" s="17">
        <f t="shared" si="48"/>
        <v>14194.13375216</v>
      </c>
      <c r="N147" s="16">
        <v>13091.10557401</v>
      </c>
      <c r="O147" s="16">
        <v>16717.359775929999</v>
      </c>
      <c r="P147" s="16">
        <v>8326.2038207400001</v>
      </c>
      <c r="Q147" s="17">
        <f t="shared" si="49"/>
        <v>38134.669170680005</v>
      </c>
      <c r="S147" s="36"/>
      <c r="T147" s="36"/>
      <c r="U147" s="36"/>
      <c r="V147" s="42"/>
      <c r="W147" s="42"/>
    </row>
    <row r="148" spans="1:23" s="37" customFormat="1" x14ac:dyDescent="0.25">
      <c r="A148" s="48" t="s">
        <v>92</v>
      </c>
      <c r="B148" s="16">
        <v>1138.21177072</v>
      </c>
      <c r="C148" s="16">
        <v>19071.966911849999</v>
      </c>
      <c r="D148" s="16">
        <v>21085.758101449999</v>
      </c>
      <c r="E148" s="17">
        <f t="shared" si="46"/>
        <v>41295.936784019999</v>
      </c>
      <c r="F148" s="16">
        <v>19192.274031740002</v>
      </c>
      <c r="G148" s="16">
        <v>19241.429218639998</v>
      </c>
      <c r="H148" s="16">
        <v>19193.444384499999</v>
      </c>
      <c r="I148" s="17">
        <f t="shared" si="47"/>
        <v>57627.147634879999</v>
      </c>
      <c r="J148" s="16">
        <v>18163.32393771</v>
      </c>
      <c r="K148" s="16">
        <v>18636.077770960001</v>
      </c>
      <c r="L148" s="16">
        <v>20427.6384402</v>
      </c>
      <c r="M148" s="17">
        <f t="shared" si="48"/>
        <v>57227.040148870001</v>
      </c>
      <c r="N148" s="16">
        <v>17527.760744220002</v>
      </c>
      <c r="O148" s="16">
        <v>16695.42689382</v>
      </c>
      <c r="P148" s="16">
        <v>15971.56516889</v>
      </c>
      <c r="Q148" s="17">
        <f t="shared" si="49"/>
        <v>50194.752806930002</v>
      </c>
      <c r="S148" s="36"/>
      <c r="T148" s="36"/>
      <c r="U148" s="36"/>
      <c r="V148" s="42"/>
      <c r="W148" s="42"/>
    </row>
    <row r="149" spans="1:23" s="37" customFormat="1" x14ac:dyDescent="0.25">
      <c r="A149" s="38" t="s">
        <v>166</v>
      </c>
      <c r="B149" s="16"/>
      <c r="C149" s="16">
        <v>226.03921800000001</v>
      </c>
      <c r="D149" s="16">
        <v>100.23427100000001</v>
      </c>
      <c r="E149" s="17">
        <f t="shared" si="46"/>
        <v>326.27348900000004</v>
      </c>
      <c r="F149" s="16">
        <v>259.48000200000001</v>
      </c>
      <c r="G149" s="16">
        <v>54.195268049999996</v>
      </c>
      <c r="H149" s="16">
        <v>0.46151504999999998</v>
      </c>
      <c r="I149" s="17">
        <f t="shared" si="47"/>
        <v>314.1367851</v>
      </c>
      <c r="J149" s="16">
        <v>36.131852000000002</v>
      </c>
      <c r="K149" s="16">
        <v>0</v>
      </c>
      <c r="L149" s="16">
        <v>28.050896379999998</v>
      </c>
      <c r="M149" s="17">
        <f t="shared" si="48"/>
        <v>64.182748379999992</v>
      </c>
      <c r="N149" s="16">
        <v>0</v>
      </c>
      <c r="O149" s="16">
        <v>0</v>
      </c>
      <c r="P149" s="16">
        <v>0</v>
      </c>
      <c r="Q149" s="17">
        <f t="shared" si="49"/>
        <v>0</v>
      </c>
      <c r="S149" s="36"/>
      <c r="T149" s="36"/>
      <c r="U149" s="36"/>
      <c r="V149" s="42"/>
      <c r="W149" s="42"/>
    </row>
    <row r="150" spans="1:23" s="37" customFormat="1" x14ac:dyDescent="0.25">
      <c r="A150" s="38" t="s">
        <v>167</v>
      </c>
      <c r="B150" s="16"/>
      <c r="C150" s="16">
        <v>137.02809697999999</v>
      </c>
      <c r="D150" s="16">
        <v>177.165457</v>
      </c>
      <c r="E150" s="17">
        <f t="shared" si="46"/>
        <v>314.19355397999999</v>
      </c>
      <c r="F150" s="16">
        <v>53.120479000000003</v>
      </c>
      <c r="G150" s="16">
        <v>33.612397000000001</v>
      </c>
      <c r="H150" s="16">
        <v>52.709511999999997</v>
      </c>
      <c r="I150" s="17">
        <f t="shared" si="47"/>
        <v>139.44238799999999</v>
      </c>
      <c r="J150" s="16">
        <v>162.40556329</v>
      </c>
      <c r="K150" s="16">
        <v>63.590871299999996</v>
      </c>
      <c r="L150" s="16">
        <v>5.3159679999999998</v>
      </c>
      <c r="M150" s="17">
        <f t="shared" si="48"/>
        <v>231.31240259</v>
      </c>
      <c r="N150" s="16">
        <v>72.239367000000001</v>
      </c>
      <c r="O150" s="16">
        <v>140.51656323</v>
      </c>
      <c r="P150" s="16">
        <v>87.623331190000002</v>
      </c>
      <c r="Q150" s="17">
        <f t="shared" si="49"/>
        <v>300.37926141999998</v>
      </c>
      <c r="S150" s="36"/>
      <c r="T150" s="36"/>
      <c r="U150" s="36"/>
      <c r="V150" s="42"/>
      <c r="W150" s="42"/>
    </row>
    <row r="151" spans="1:23" s="37" customFormat="1" x14ac:dyDescent="0.25">
      <c r="A151" s="38" t="s">
        <v>168</v>
      </c>
      <c r="B151" s="16"/>
      <c r="C151" s="16">
        <v>12.579787</v>
      </c>
      <c r="D151" s="16">
        <v>0</v>
      </c>
      <c r="E151" s="17">
        <f t="shared" si="46"/>
        <v>12.579787</v>
      </c>
      <c r="F151" s="16">
        <v>28.317173</v>
      </c>
      <c r="G151" s="16">
        <v>414.41999900000002</v>
      </c>
      <c r="H151" s="16">
        <v>9.5308650000000004</v>
      </c>
      <c r="I151" s="17">
        <f t="shared" si="47"/>
        <v>452.26803700000005</v>
      </c>
      <c r="J151" s="16">
        <v>0</v>
      </c>
      <c r="K151" s="16">
        <v>40.088307</v>
      </c>
      <c r="L151" s="16">
        <v>0</v>
      </c>
      <c r="M151" s="17">
        <f t="shared" si="48"/>
        <v>40.088307</v>
      </c>
      <c r="N151" s="16">
        <v>0</v>
      </c>
      <c r="O151" s="16">
        <v>290.03873099999998</v>
      </c>
      <c r="P151" s="16">
        <v>200</v>
      </c>
      <c r="Q151" s="17">
        <f t="shared" si="49"/>
        <v>490.03873099999998</v>
      </c>
      <c r="S151" s="36"/>
      <c r="T151" s="36"/>
      <c r="U151" s="36"/>
      <c r="V151" s="42"/>
      <c r="W151" s="42"/>
    </row>
    <row r="152" spans="1:23" s="37" customFormat="1" x14ac:dyDescent="0.25">
      <c r="A152" s="38" t="s">
        <v>165</v>
      </c>
      <c r="B152" s="16"/>
      <c r="C152" s="16">
        <v>0</v>
      </c>
      <c r="D152" s="16">
        <v>0</v>
      </c>
      <c r="E152" s="17">
        <f t="shared" si="46"/>
        <v>0</v>
      </c>
      <c r="F152" s="16">
        <v>0</v>
      </c>
      <c r="G152" s="16">
        <v>0</v>
      </c>
      <c r="H152" s="16">
        <v>0</v>
      </c>
      <c r="I152" s="17">
        <f t="shared" si="47"/>
        <v>0</v>
      </c>
      <c r="J152" s="16">
        <v>0</v>
      </c>
      <c r="K152" s="16">
        <v>0</v>
      </c>
      <c r="L152" s="16">
        <v>0</v>
      </c>
      <c r="M152" s="17">
        <f t="shared" si="48"/>
        <v>0</v>
      </c>
      <c r="N152" s="16">
        <v>0</v>
      </c>
      <c r="O152" s="16">
        <v>0</v>
      </c>
      <c r="P152" s="16">
        <v>0</v>
      </c>
      <c r="Q152" s="17">
        <f t="shared" si="49"/>
        <v>0</v>
      </c>
      <c r="S152" s="36"/>
      <c r="T152" s="36"/>
      <c r="U152" s="36"/>
      <c r="V152" s="42"/>
      <c r="W152" s="42"/>
    </row>
    <row r="153" spans="1:23" s="37" customFormat="1" x14ac:dyDescent="0.25">
      <c r="A153" s="38" t="s">
        <v>169</v>
      </c>
      <c r="B153" s="16"/>
      <c r="C153" s="16">
        <v>651.16400599999997</v>
      </c>
      <c r="D153" s="16">
        <v>1668.588767</v>
      </c>
      <c r="E153" s="17">
        <f t="shared" si="46"/>
        <v>2319.7527730000002</v>
      </c>
      <c r="F153" s="16">
        <v>2080.9891520000001</v>
      </c>
      <c r="G153" s="16">
        <v>1998.304437</v>
      </c>
      <c r="H153" s="16">
        <v>1567.2540280000001</v>
      </c>
      <c r="I153" s="17">
        <f t="shared" si="47"/>
        <v>5646.5476170000002</v>
      </c>
      <c r="J153" s="16">
        <v>2489.6120169999999</v>
      </c>
      <c r="K153" s="16">
        <v>1130.931955</v>
      </c>
      <c r="L153" s="16">
        <v>1456.291858</v>
      </c>
      <c r="M153" s="17">
        <f t="shared" si="48"/>
        <v>5076.83583</v>
      </c>
      <c r="N153" s="16">
        <v>1320.5341444000001</v>
      </c>
      <c r="O153" s="16">
        <v>1656.77138956</v>
      </c>
      <c r="P153" s="16">
        <v>2114.5812038499998</v>
      </c>
      <c r="Q153" s="17">
        <f t="shared" si="49"/>
        <v>5091.8867378100003</v>
      </c>
      <c r="S153" s="36"/>
      <c r="T153" s="36"/>
      <c r="U153" s="36"/>
      <c r="V153" s="42"/>
      <c r="W153" s="42"/>
    </row>
    <row r="154" spans="1:23" s="37" customFormat="1" x14ac:dyDescent="0.25">
      <c r="A154" s="38" t="s">
        <v>170</v>
      </c>
      <c r="B154" s="16"/>
      <c r="C154" s="16">
        <v>916.74726452999994</v>
      </c>
      <c r="D154" s="16">
        <v>532.82215299999996</v>
      </c>
      <c r="E154" s="17">
        <f t="shared" si="46"/>
        <v>1449.56941753</v>
      </c>
      <c r="F154" s="16">
        <v>740.75768400000004</v>
      </c>
      <c r="G154" s="16">
        <v>348.8329043</v>
      </c>
      <c r="H154" s="16">
        <v>1634.8246956199998</v>
      </c>
      <c r="I154" s="17">
        <f t="shared" si="47"/>
        <v>2724.4152839199996</v>
      </c>
      <c r="J154" s="16">
        <v>596.43505419000007</v>
      </c>
      <c r="K154" s="16">
        <v>690.20439247000002</v>
      </c>
      <c r="L154" s="16">
        <v>642.84208477999994</v>
      </c>
      <c r="M154" s="17">
        <f t="shared" si="48"/>
        <v>1929.4815314399998</v>
      </c>
      <c r="N154" s="16">
        <v>487.829702</v>
      </c>
      <c r="O154" s="16">
        <v>262.07455800000002</v>
      </c>
      <c r="P154" s="16">
        <v>921.12201100000004</v>
      </c>
      <c r="Q154" s="17">
        <f t="shared" si="49"/>
        <v>1671.0262710000002</v>
      </c>
      <c r="S154" s="36"/>
      <c r="T154" s="36"/>
      <c r="U154" s="36"/>
      <c r="V154" s="42"/>
      <c r="W154" s="42"/>
    </row>
    <row r="155" spans="1:23" s="37" customFormat="1" x14ac:dyDescent="0.25">
      <c r="A155" s="38" t="s">
        <v>171</v>
      </c>
      <c r="B155" s="16"/>
      <c r="C155" s="16">
        <v>3.3199200000000002</v>
      </c>
      <c r="D155" s="16">
        <v>0</v>
      </c>
      <c r="E155" s="17">
        <f t="shared" si="46"/>
        <v>3.3199200000000002</v>
      </c>
      <c r="F155" s="16">
        <v>783.38377522999997</v>
      </c>
      <c r="G155" s="16">
        <v>161.476742</v>
      </c>
      <c r="H155" s="16">
        <v>25.712769999999999</v>
      </c>
      <c r="I155" s="17">
        <f t="shared" si="47"/>
        <v>970.57328722999989</v>
      </c>
      <c r="J155" s="16">
        <v>5.1889070000000004</v>
      </c>
      <c r="K155" s="16">
        <v>3.9272040000000001</v>
      </c>
      <c r="L155" s="16">
        <v>3.9272040000000001</v>
      </c>
      <c r="M155" s="17">
        <f t="shared" si="48"/>
        <v>13.043315</v>
      </c>
      <c r="N155" s="16">
        <v>3.9272040000000001</v>
      </c>
      <c r="O155" s="16">
        <v>3.9272040000000001</v>
      </c>
      <c r="P155" s="16">
        <v>0</v>
      </c>
      <c r="Q155" s="17">
        <f t="shared" si="49"/>
        <v>7.8544080000000003</v>
      </c>
      <c r="S155" s="36"/>
      <c r="T155" s="36"/>
      <c r="U155" s="36"/>
      <c r="V155" s="42"/>
      <c r="W155" s="42"/>
    </row>
    <row r="156" spans="1:23" s="37" customFormat="1" x14ac:dyDescent="0.25">
      <c r="A156" s="38" t="s">
        <v>172</v>
      </c>
      <c r="B156" s="16"/>
      <c r="C156" s="16">
        <v>6.0891616200000005</v>
      </c>
      <c r="D156" s="16">
        <v>95.750105779999998</v>
      </c>
      <c r="E156" s="17">
        <f t="shared" si="46"/>
        <v>101.8392674</v>
      </c>
      <c r="F156" s="16">
        <v>27.793510920000003</v>
      </c>
      <c r="G156" s="16">
        <v>0</v>
      </c>
      <c r="H156" s="16">
        <v>0</v>
      </c>
      <c r="I156" s="17">
        <f t="shared" si="47"/>
        <v>27.793510920000003</v>
      </c>
      <c r="J156" s="16">
        <v>4.5748545300000005</v>
      </c>
      <c r="K156" s="16">
        <v>0</v>
      </c>
      <c r="L156" s="16">
        <v>0</v>
      </c>
      <c r="M156" s="17">
        <f t="shared" si="48"/>
        <v>4.5748545300000005</v>
      </c>
      <c r="N156" s="16">
        <v>30.366852899999998</v>
      </c>
      <c r="O156" s="16">
        <v>0</v>
      </c>
      <c r="P156" s="16">
        <v>0</v>
      </c>
      <c r="Q156" s="17">
        <f t="shared" si="49"/>
        <v>30.366852899999998</v>
      </c>
      <c r="S156" s="36"/>
      <c r="T156" s="36"/>
      <c r="U156" s="36"/>
      <c r="V156" s="42"/>
      <c r="W156" s="42"/>
    </row>
    <row r="157" spans="1:23" s="37" customFormat="1" x14ac:dyDescent="0.25">
      <c r="A157" s="38" t="s">
        <v>173</v>
      </c>
      <c r="B157" s="16"/>
      <c r="C157" s="16">
        <v>0.24709999999999999</v>
      </c>
      <c r="D157" s="16">
        <v>1078.8597830000001</v>
      </c>
      <c r="E157" s="17">
        <f t="shared" si="46"/>
        <v>1079.1068830000002</v>
      </c>
      <c r="F157" s="16">
        <v>199.68052349000001</v>
      </c>
      <c r="G157" s="16">
        <v>0</v>
      </c>
      <c r="H157" s="16">
        <v>382.14609181999998</v>
      </c>
      <c r="I157" s="17">
        <f t="shared" si="47"/>
        <v>581.82661530999997</v>
      </c>
      <c r="J157" s="16">
        <v>0</v>
      </c>
      <c r="K157" s="16">
        <v>0</v>
      </c>
      <c r="L157" s="16">
        <v>0</v>
      </c>
      <c r="M157" s="17">
        <f t="shared" si="48"/>
        <v>0</v>
      </c>
      <c r="N157" s="16">
        <v>0</v>
      </c>
      <c r="O157" s="16">
        <v>0</v>
      </c>
      <c r="P157" s="16">
        <v>0</v>
      </c>
      <c r="Q157" s="17">
        <f t="shared" si="49"/>
        <v>0</v>
      </c>
      <c r="S157" s="36"/>
      <c r="T157" s="36"/>
      <c r="U157" s="36"/>
      <c r="V157" s="42"/>
      <c r="W157" s="42"/>
    </row>
    <row r="158" spans="1:23" s="37" customFormat="1" x14ac:dyDescent="0.25">
      <c r="A158" s="38" t="s">
        <v>174</v>
      </c>
      <c r="B158" s="16"/>
      <c r="C158" s="16">
        <v>166.83919399999999</v>
      </c>
      <c r="D158" s="16">
        <v>369.90544499999999</v>
      </c>
      <c r="E158" s="17">
        <f t="shared" si="46"/>
        <v>536.74463900000001</v>
      </c>
      <c r="F158" s="16">
        <v>286.16817500000002</v>
      </c>
      <c r="G158" s="16">
        <v>487.63913400000001</v>
      </c>
      <c r="H158" s="16">
        <v>300.04088999999999</v>
      </c>
      <c r="I158" s="17">
        <f t="shared" si="47"/>
        <v>1073.848199</v>
      </c>
      <c r="J158" s="16">
        <v>663.24226099999998</v>
      </c>
      <c r="K158" s="16">
        <v>0</v>
      </c>
      <c r="L158" s="16">
        <v>674.51560500000005</v>
      </c>
      <c r="M158" s="17">
        <f t="shared" si="48"/>
        <v>1337.7578659999999</v>
      </c>
      <c r="N158" s="16">
        <v>318.45981899999998</v>
      </c>
      <c r="O158" s="16">
        <v>309.18461100000002</v>
      </c>
      <c r="P158" s="16">
        <v>152.523729</v>
      </c>
      <c r="Q158" s="17">
        <f t="shared" si="49"/>
        <v>780.16815900000006</v>
      </c>
      <c r="S158" s="36"/>
      <c r="T158" s="36"/>
      <c r="U158" s="36"/>
      <c r="V158" s="42"/>
      <c r="W158" s="42"/>
    </row>
    <row r="159" spans="1:23" s="37" customFormat="1" x14ac:dyDescent="0.25">
      <c r="A159" s="38" t="s">
        <v>175</v>
      </c>
      <c r="B159" s="16"/>
      <c r="C159" s="16">
        <v>240.43098769999997</v>
      </c>
      <c r="D159" s="16">
        <v>208.63699556</v>
      </c>
      <c r="E159" s="17">
        <f t="shared" si="46"/>
        <v>449.06798326000001</v>
      </c>
      <c r="F159" s="16">
        <v>318.37140833000007</v>
      </c>
      <c r="G159" s="16">
        <v>84.79043412</v>
      </c>
      <c r="H159" s="16">
        <v>66.304462959999995</v>
      </c>
      <c r="I159" s="17">
        <f t="shared" si="47"/>
        <v>469.46630541000002</v>
      </c>
      <c r="J159" s="16">
        <v>125.86386495000001</v>
      </c>
      <c r="K159" s="16">
        <v>59.154685130000004</v>
      </c>
      <c r="L159" s="16">
        <v>182.74554179000003</v>
      </c>
      <c r="M159" s="17">
        <f t="shared" si="48"/>
        <v>367.76409187000002</v>
      </c>
      <c r="N159" s="16">
        <v>57.768207159999996</v>
      </c>
      <c r="O159" s="16">
        <v>21.380242990000003</v>
      </c>
      <c r="P159" s="16">
        <v>38.420679989999996</v>
      </c>
      <c r="Q159" s="17">
        <f t="shared" si="49"/>
        <v>117.56913014</v>
      </c>
      <c r="S159" s="36"/>
      <c r="T159" s="36"/>
      <c r="U159" s="36"/>
      <c r="V159" s="42"/>
      <c r="W159" s="42"/>
    </row>
    <row r="160" spans="1:23" s="37" customFormat="1" x14ac:dyDescent="0.25">
      <c r="A160" s="38" t="s">
        <v>176</v>
      </c>
      <c r="B160" s="16"/>
      <c r="C160" s="16">
        <v>420.50884977999999</v>
      </c>
      <c r="D160" s="16">
        <v>192.60091962999999</v>
      </c>
      <c r="E160" s="17">
        <f t="shared" si="46"/>
        <v>613.10976941000001</v>
      </c>
      <c r="F160" s="16">
        <v>196.87647899999999</v>
      </c>
      <c r="G160" s="16">
        <v>173.821001</v>
      </c>
      <c r="H160" s="16">
        <v>78.022986620000012</v>
      </c>
      <c r="I160" s="17">
        <f t="shared" si="47"/>
        <v>448.72046662000002</v>
      </c>
      <c r="J160" s="16">
        <v>292.939753</v>
      </c>
      <c r="K160" s="16">
        <v>135.34829109999998</v>
      </c>
      <c r="L160" s="16">
        <v>168.06313836000001</v>
      </c>
      <c r="M160" s="17">
        <f t="shared" si="48"/>
        <v>596.35118246000002</v>
      </c>
      <c r="N160" s="16">
        <v>324.00251811000004</v>
      </c>
      <c r="O160" s="16">
        <v>364.63779740000001</v>
      </c>
      <c r="P160" s="16">
        <v>412.68907473000002</v>
      </c>
      <c r="Q160" s="17">
        <f t="shared" si="49"/>
        <v>1101.3293902400001</v>
      </c>
      <c r="S160" s="36"/>
      <c r="T160" s="36"/>
      <c r="U160" s="36"/>
      <c r="V160" s="42"/>
      <c r="W160" s="42"/>
    </row>
    <row r="161" spans="1:23" s="37" customFormat="1" x14ac:dyDescent="0.25">
      <c r="A161" s="38" t="s">
        <v>177</v>
      </c>
      <c r="B161" s="16"/>
      <c r="C161" s="16">
        <v>163.11300900000001</v>
      </c>
      <c r="D161" s="16">
        <v>15.381976999999999</v>
      </c>
      <c r="E161" s="17">
        <f t="shared" si="46"/>
        <v>178.49498600000001</v>
      </c>
      <c r="F161" s="16">
        <v>1308.9477690000001</v>
      </c>
      <c r="G161" s="16">
        <v>172.35301799999999</v>
      </c>
      <c r="H161" s="16">
        <v>290.14395138999998</v>
      </c>
      <c r="I161" s="17">
        <f t="shared" si="47"/>
        <v>1771.4447383900001</v>
      </c>
      <c r="J161" s="16">
        <v>367.32961799999998</v>
      </c>
      <c r="K161" s="16">
        <v>735.6823168200001</v>
      </c>
      <c r="L161" s="16">
        <v>605.50600774999998</v>
      </c>
      <c r="M161" s="17">
        <f t="shared" si="48"/>
        <v>1708.5179425700001</v>
      </c>
      <c r="N161" s="16">
        <v>362.67164400000001</v>
      </c>
      <c r="O161" s="16">
        <v>357.31724823000002</v>
      </c>
      <c r="P161" s="16">
        <v>319.10518300000001</v>
      </c>
      <c r="Q161" s="17">
        <f t="shared" si="49"/>
        <v>1039.09407523</v>
      </c>
      <c r="S161" s="36"/>
      <c r="T161" s="36"/>
      <c r="U161" s="36"/>
      <c r="V161" s="42"/>
      <c r="W161" s="42"/>
    </row>
    <row r="162" spans="1:23" s="37" customFormat="1" x14ac:dyDescent="0.25">
      <c r="A162" s="38" t="s">
        <v>178</v>
      </c>
      <c r="B162" s="16"/>
      <c r="C162" s="16">
        <v>2840.7903554300001</v>
      </c>
      <c r="D162" s="16">
        <v>1873.1858638800002</v>
      </c>
      <c r="E162" s="17">
        <f t="shared" si="46"/>
        <v>4713.9762193100005</v>
      </c>
      <c r="F162" s="16">
        <v>1636.5878255999999</v>
      </c>
      <c r="G162" s="16">
        <v>1577.7486046400002</v>
      </c>
      <c r="H162" s="16">
        <v>1019.2266905399999</v>
      </c>
      <c r="I162" s="17">
        <f t="shared" si="47"/>
        <v>4233.5631207799997</v>
      </c>
      <c r="J162" s="16">
        <v>1148.1389807</v>
      </c>
      <c r="K162" s="16">
        <v>1273.97918336</v>
      </c>
      <c r="L162" s="16">
        <v>1227.9107157999999</v>
      </c>
      <c r="M162" s="17">
        <f t="shared" si="48"/>
        <v>3650.0288798599995</v>
      </c>
      <c r="N162" s="16">
        <v>1254.6779504900001</v>
      </c>
      <c r="O162" s="16">
        <v>1006.63741349</v>
      </c>
      <c r="P162" s="16">
        <v>884.39397088999999</v>
      </c>
      <c r="Q162" s="17">
        <f t="shared" si="49"/>
        <v>3145.70933487</v>
      </c>
      <c r="S162" s="36"/>
      <c r="T162" s="36"/>
      <c r="U162" s="36"/>
      <c r="V162" s="36"/>
      <c r="W162" s="36"/>
    </row>
    <row r="163" spans="1:23" s="37" customFormat="1" x14ac:dyDescent="0.25">
      <c r="A163" s="38" t="s">
        <v>179</v>
      </c>
      <c r="B163" s="16"/>
      <c r="C163" s="16">
        <v>23.446439000000002</v>
      </c>
      <c r="D163" s="16">
        <v>0</v>
      </c>
      <c r="E163" s="17">
        <f t="shared" si="46"/>
        <v>23.446439000000002</v>
      </c>
      <c r="F163" s="16">
        <v>0</v>
      </c>
      <c r="G163" s="16">
        <v>0</v>
      </c>
      <c r="H163" s="16">
        <v>82.771468999999996</v>
      </c>
      <c r="I163" s="17">
        <f t="shared" si="47"/>
        <v>82.771468999999996</v>
      </c>
      <c r="J163" s="16">
        <v>57.603960000000001</v>
      </c>
      <c r="K163" s="16">
        <v>63.283417999999998</v>
      </c>
      <c r="L163" s="16">
        <v>75.995956000000007</v>
      </c>
      <c r="M163" s="17">
        <f t="shared" si="48"/>
        <v>196.88333399999999</v>
      </c>
      <c r="N163" s="16">
        <v>56.983573999999997</v>
      </c>
      <c r="O163" s="16">
        <v>72.213072999999994</v>
      </c>
      <c r="P163" s="16">
        <v>928.66687569999988</v>
      </c>
      <c r="Q163" s="17">
        <f t="shared" si="49"/>
        <v>1057.8635227</v>
      </c>
      <c r="S163" s="36"/>
      <c r="T163" s="36"/>
      <c r="U163" s="36"/>
      <c r="V163" s="36"/>
      <c r="W163" s="36"/>
    </row>
    <row r="164" spans="1:23" s="37" customFormat="1" x14ac:dyDescent="0.25">
      <c r="A164" s="38" t="s">
        <v>180</v>
      </c>
      <c r="B164" s="16"/>
      <c r="C164" s="16">
        <v>96.210967999999994</v>
      </c>
      <c r="D164" s="16">
        <v>264.65138300000001</v>
      </c>
      <c r="E164" s="17">
        <f t="shared" si="46"/>
        <v>360.86235099999999</v>
      </c>
      <c r="F164" s="16">
        <v>390.09330399999999</v>
      </c>
      <c r="G164" s="16">
        <v>749.36813600000005</v>
      </c>
      <c r="H164" s="16">
        <v>111.670858</v>
      </c>
      <c r="I164" s="17">
        <f t="shared" si="47"/>
        <v>1251.132298</v>
      </c>
      <c r="J164" s="16">
        <v>150.26950400000001</v>
      </c>
      <c r="K164" s="16">
        <v>34.254823999999999</v>
      </c>
      <c r="L164" s="16">
        <v>572.96441846000005</v>
      </c>
      <c r="M164" s="17">
        <f t="shared" si="48"/>
        <v>757.48874646000013</v>
      </c>
      <c r="N164" s="16">
        <v>508.45351291000003</v>
      </c>
      <c r="O164" s="16">
        <v>548.73839099999998</v>
      </c>
      <c r="P164" s="16">
        <v>1060.5862746</v>
      </c>
      <c r="Q164" s="17">
        <f t="shared" si="49"/>
        <v>2117.7781785100001</v>
      </c>
      <c r="S164" s="36"/>
      <c r="T164" s="36"/>
      <c r="U164" s="36"/>
      <c r="V164" s="36"/>
      <c r="W164" s="36"/>
    </row>
    <row r="165" spans="1:23" s="37" customFormat="1" x14ac:dyDescent="0.25">
      <c r="A165" s="38" t="s">
        <v>181</v>
      </c>
      <c r="B165" s="16"/>
      <c r="C165" s="16">
        <v>53.372886999999999</v>
      </c>
      <c r="D165" s="16">
        <v>0</v>
      </c>
      <c r="E165" s="17">
        <f t="shared" si="46"/>
        <v>53.372886999999999</v>
      </c>
      <c r="F165" s="16">
        <v>103.65496</v>
      </c>
      <c r="G165" s="16">
        <v>0</v>
      </c>
      <c r="H165" s="16">
        <v>0</v>
      </c>
      <c r="I165" s="17">
        <f t="shared" si="47"/>
        <v>103.65496</v>
      </c>
      <c r="J165" s="16">
        <v>496.030371</v>
      </c>
      <c r="K165" s="16">
        <v>43.795160000000003</v>
      </c>
      <c r="L165" s="16">
        <v>0</v>
      </c>
      <c r="M165" s="17">
        <f t="shared" si="48"/>
        <v>539.82553099999996</v>
      </c>
      <c r="N165" s="16">
        <v>0</v>
      </c>
      <c r="O165" s="16">
        <v>0</v>
      </c>
      <c r="P165" s="16">
        <v>0</v>
      </c>
      <c r="Q165" s="17">
        <f t="shared" si="49"/>
        <v>0</v>
      </c>
      <c r="S165" s="36"/>
      <c r="T165" s="36"/>
      <c r="U165" s="36"/>
      <c r="V165" s="36"/>
      <c r="W165" s="36"/>
    </row>
    <row r="166" spans="1:23" s="37" customFormat="1" x14ac:dyDescent="0.25">
      <c r="A166" s="38" t="s">
        <v>182</v>
      </c>
      <c r="B166" s="16"/>
      <c r="C166" s="16">
        <v>0</v>
      </c>
      <c r="D166" s="16">
        <v>0</v>
      </c>
      <c r="E166" s="17">
        <f t="shared" si="46"/>
        <v>0</v>
      </c>
      <c r="F166" s="16">
        <v>917.81932486000005</v>
      </c>
      <c r="G166" s="16">
        <v>527.8664033</v>
      </c>
      <c r="H166" s="16">
        <v>129.05680470000001</v>
      </c>
      <c r="I166" s="17">
        <f t="shared" si="47"/>
        <v>1574.74253286</v>
      </c>
      <c r="J166" s="16">
        <v>862.56770054999993</v>
      </c>
      <c r="K166" s="16">
        <v>85.176256430000009</v>
      </c>
      <c r="L166" s="16">
        <v>3.3502770000000002</v>
      </c>
      <c r="M166" s="17">
        <f t="shared" si="48"/>
        <v>951.0942339799999</v>
      </c>
      <c r="N166" s="16">
        <v>0</v>
      </c>
      <c r="O166" s="16">
        <v>234.14155</v>
      </c>
      <c r="P166" s="16">
        <v>258.66694852000001</v>
      </c>
      <c r="Q166" s="17">
        <f t="shared" si="49"/>
        <v>492.80849852</v>
      </c>
      <c r="S166" s="36"/>
      <c r="T166" s="36"/>
      <c r="U166" s="36"/>
      <c r="V166" s="36"/>
      <c r="W166" s="36"/>
    </row>
    <row r="167" spans="1:23" s="37" customFormat="1" x14ac:dyDescent="0.25">
      <c r="A167" s="38" t="s">
        <v>183</v>
      </c>
      <c r="B167" s="16"/>
      <c r="C167" s="16">
        <v>449.13382899999999</v>
      </c>
      <c r="D167" s="16">
        <v>246.13827699999999</v>
      </c>
      <c r="E167" s="17">
        <f t="shared" si="46"/>
        <v>695.27210600000001</v>
      </c>
      <c r="F167" s="16">
        <v>502.14189199999998</v>
      </c>
      <c r="G167" s="16">
        <v>393.84324092000003</v>
      </c>
      <c r="H167" s="16">
        <v>298.17353000000003</v>
      </c>
      <c r="I167" s="17">
        <f t="shared" si="47"/>
        <v>1194.1586629200001</v>
      </c>
      <c r="J167" s="16">
        <v>740.57174699999996</v>
      </c>
      <c r="K167" s="16">
        <v>344.57255700000002</v>
      </c>
      <c r="L167" s="16">
        <v>494.78070700000001</v>
      </c>
      <c r="M167" s="17">
        <f t="shared" si="48"/>
        <v>1579.9250109999998</v>
      </c>
      <c r="N167" s="16">
        <v>607.01456199999996</v>
      </c>
      <c r="O167" s="16">
        <v>403.412803</v>
      </c>
      <c r="P167" s="16">
        <v>629.12707599999999</v>
      </c>
      <c r="Q167" s="17">
        <f t="shared" si="49"/>
        <v>1639.554441</v>
      </c>
      <c r="S167" s="36"/>
      <c r="T167" s="36"/>
      <c r="U167" s="36"/>
      <c r="V167" s="36"/>
      <c r="W167" s="36"/>
    </row>
    <row r="168" spans="1:23" s="37" customFormat="1" x14ac:dyDescent="0.25">
      <c r="A168" s="38" t="s">
        <v>184</v>
      </c>
      <c r="B168" s="16"/>
      <c r="C168" s="16">
        <v>179.63958530000002</v>
      </c>
      <c r="D168" s="16">
        <v>117.92039746</v>
      </c>
      <c r="E168" s="17">
        <f t="shared" si="46"/>
        <v>297.55998276000003</v>
      </c>
      <c r="F168" s="16">
        <v>87.986855950000006</v>
      </c>
      <c r="G168" s="16">
        <v>312.52232867000004</v>
      </c>
      <c r="H168" s="16">
        <v>415.39491947000005</v>
      </c>
      <c r="I168" s="17">
        <f t="shared" si="47"/>
        <v>815.90410409000015</v>
      </c>
      <c r="J168" s="16">
        <v>598.62008209999988</v>
      </c>
      <c r="K168" s="16">
        <v>153.08748452</v>
      </c>
      <c r="L168" s="16">
        <v>585.86540339999999</v>
      </c>
      <c r="M168" s="17">
        <f t="shared" si="48"/>
        <v>1337.57297002</v>
      </c>
      <c r="N168" s="16">
        <v>338.24196469999998</v>
      </c>
      <c r="O168" s="16">
        <v>386.44614735000005</v>
      </c>
      <c r="P168" s="16">
        <v>289.20256895999995</v>
      </c>
      <c r="Q168" s="17">
        <f t="shared" si="49"/>
        <v>1013.89068101</v>
      </c>
      <c r="S168" s="36"/>
      <c r="T168" s="36"/>
      <c r="U168" s="36"/>
      <c r="V168" s="36"/>
      <c r="W168" s="36"/>
    </row>
    <row r="169" spans="1:23" s="37" customFormat="1" x14ac:dyDescent="0.25">
      <c r="A169" s="38" t="s">
        <v>185</v>
      </c>
      <c r="B169" s="16"/>
      <c r="C169" s="16">
        <v>407.57188458999997</v>
      </c>
      <c r="D169" s="16">
        <v>321.27123499999999</v>
      </c>
      <c r="E169" s="17">
        <f t="shared" si="46"/>
        <v>728.84311959000001</v>
      </c>
      <c r="F169" s="16">
        <v>302.77757503999999</v>
      </c>
      <c r="G169" s="16">
        <v>889.52103910000005</v>
      </c>
      <c r="H169" s="16">
        <v>3029.9851024499999</v>
      </c>
      <c r="I169" s="17">
        <f t="shared" si="47"/>
        <v>4222.28371659</v>
      </c>
      <c r="J169" s="16">
        <v>1410.4724871600001</v>
      </c>
      <c r="K169" s="16">
        <v>1922.37844475</v>
      </c>
      <c r="L169" s="16">
        <v>400.48466411999999</v>
      </c>
      <c r="M169" s="17">
        <f t="shared" si="48"/>
        <v>3733.3355960300005</v>
      </c>
      <c r="N169" s="16">
        <v>1425.93091981</v>
      </c>
      <c r="O169" s="16">
        <v>1267.4773422999999</v>
      </c>
      <c r="P169" s="16">
        <v>1248.91172613</v>
      </c>
      <c r="Q169" s="17">
        <f t="shared" si="49"/>
        <v>3942.3199882399995</v>
      </c>
      <c r="S169" s="36"/>
      <c r="T169" s="36"/>
      <c r="U169" s="36"/>
      <c r="V169" s="36"/>
      <c r="W169" s="36"/>
    </row>
    <row r="170" spans="1:23" s="37" customFormat="1" x14ac:dyDescent="0.25">
      <c r="A170" s="38" t="s">
        <v>186</v>
      </c>
      <c r="B170" s="16"/>
      <c r="C170" s="16">
        <v>0</v>
      </c>
      <c r="D170" s="16">
        <v>0</v>
      </c>
      <c r="E170" s="17">
        <f t="shared" si="46"/>
        <v>0</v>
      </c>
      <c r="F170" s="16">
        <v>0</v>
      </c>
      <c r="G170" s="16">
        <v>0</v>
      </c>
      <c r="H170" s="16">
        <v>0</v>
      </c>
      <c r="I170" s="17">
        <f t="shared" si="47"/>
        <v>0</v>
      </c>
      <c r="J170" s="16">
        <v>0</v>
      </c>
      <c r="K170" s="16">
        <v>0</v>
      </c>
      <c r="L170" s="16">
        <v>0</v>
      </c>
      <c r="M170" s="17">
        <f t="shared" si="48"/>
        <v>0</v>
      </c>
      <c r="N170" s="16">
        <v>172.64165208</v>
      </c>
      <c r="O170" s="16">
        <v>0</v>
      </c>
      <c r="P170" s="16">
        <v>0</v>
      </c>
      <c r="Q170" s="17">
        <f t="shared" si="49"/>
        <v>172.64165208</v>
      </c>
      <c r="S170" s="36"/>
      <c r="T170" s="36"/>
      <c r="U170" s="36"/>
      <c r="V170" s="36"/>
      <c r="W170" s="36"/>
    </row>
    <row r="171" spans="1:23" s="37" customFormat="1" x14ac:dyDescent="0.25">
      <c r="A171" s="38" t="s">
        <v>187</v>
      </c>
      <c r="B171" s="16"/>
      <c r="C171" s="16">
        <v>157.908288</v>
      </c>
      <c r="D171" s="16">
        <v>169.94286819999999</v>
      </c>
      <c r="E171" s="17">
        <f t="shared" si="46"/>
        <v>327.85115619999999</v>
      </c>
      <c r="F171" s="16">
        <v>7.6352690000000001</v>
      </c>
      <c r="G171" s="16">
        <v>84.200592999999998</v>
      </c>
      <c r="H171" s="16">
        <v>34.544817000000002</v>
      </c>
      <c r="I171" s="17">
        <f t="shared" si="47"/>
        <v>126.38067899999999</v>
      </c>
      <c r="J171" s="16">
        <v>121.52159</v>
      </c>
      <c r="K171" s="16">
        <v>81.685355810000004</v>
      </c>
      <c r="L171" s="16">
        <v>133.02657590999999</v>
      </c>
      <c r="M171" s="17">
        <f t="shared" si="48"/>
        <v>336.23352172</v>
      </c>
      <c r="N171" s="16">
        <v>68.397064930000013</v>
      </c>
      <c r="O171" s="16">
        <v>14.210730439999999</v>
      </c>
      <c r="P171" s="16">
        <v>6.3514208400000003</v>
      </c>
      <c r="Q171" s="17">
        <f t="shared" si="49"/>
        <v>88.959216210000022</v>
      </c>
      <c r="S171" s="36"/>
      <c r="T171" s="36"/>
      <c r="U171" s="36"/>
      <c r="V171" s="36"/>
      <c r="W171" s="36"/>
    </row>
    <row r="172" spans="1:23" s="37" customFormat="1" x14ac:dyDescent="0.25">
      <c r="A172" s="38" t="s">
        <v>188</v>
      </c>
      <c r="B172" s="16"/>
      <c r="C172" s="16">
        <v>362.90117199999997</v>
      </c>
      <c r="D172" s="16">
        <v>192.847228</v>
      </c>
      <c r="E172" s="17">
        <f t="shared" si="46"/>
        <v>555.74839999999995</v>
      </c>
      <c r="F172" s="16">
        <v>354.21002099999998</v>
      </c>
      <c r="G172" s="16">
        <v>487.79564199999999</v>
      </c>
      <c r="H172" s="16">
        <v>459.11652500000002</v>
      </c>
      <c r="I172" s="17">
        <f t="shared" si="47"/>
        <v>1301.1221879999998</v>
      </c>
      <c r="J172" s="16">
        <v>0</v>
      </c>
      <c r="K172" s="16">
        <v>179.34801100000001</v>
      </c>
      <c r="L172" s="16">
        <v>243.087322</v>
      </c>
      <c r="M172" s="17">
        <f t="shared" si="48"/>
        <v>422.43533300000001</v>
      </c>
      <c r="N172" s="16">
        <v>287.14597099999997</v>
      </c>
      <c r="O172" s="16">
        <v>293.11720400000002</v>
      </c>
      <c r="P172" s="16">
        <v>0</v>
      </c>
      <c r="Q172" s="17">
        <f t="shared" si="49"/>
        <v>580.26317500000005</v>
      </c>
      <c r="S172" s="36"/>
      <c r="T172" s="36"/>
      <c r="U172" s="36"/>
      <c r="V172" s="36"/>
      <c r="W172" s="36"/>
    </row>
    <row r="173" spans="1:23" s="37" customFormat="1" x14ac:dyDescent="0.25">
      <c r="A173" s="38" t="s">
        <v>189</v>
      </c>
      <c r="B173" s="16"/>
      <c r="C173" s="16">
        <v>701.59599100000003</v>
      </c>
      <c r="D173" s="16">
        <v>987.67556990999992</v>
      </c>
      <c r="E173" s="17">
        <f t="shared" si="46"/>
        <v>1689.2715609100001</v>
      </c>
      <c r="F173" s="16">
        <v>882.39534100000003</v>
      </c>
      <c r="G173" s="16">
        <v>881.43443559000002</v>
      </c>
      <c r="H173" s="16">
        <v>1166.8518469299997</v>
      </c>
      <c r="I173" s="17">
        <f t="shared" si="47"/>
        <v>2930.6816235199999</v>
      </c>
      <c r="J173" s="16">
        <v>0</v>
      </c>
      <c r="K173" s="16">
        <v>729.89629600000001</v>
      </c>
      <c r="L173" s="16">
        <v>888.29828383999995</v>
      </c>
      <c r="M173" s="17">
        <f t="shared" si="48"/>
        <v>1618.19457984</v>
      </c>
      <c r="N173" s="16">
        <v>1320.2005556700001</v>
      </c>
      <c r="O173" s="16">
        <v>972.58238983000001</v>
      </c>
      <c r="P173" s="16">
        <v>523.48388518000002</v>
      </c>
      <c r="Q173" s="17">
        <f t="shared" si="49"/>
        <v>2816.2668306800001</v>
      </c>
      <c r="S173" s="36"/>
      <c r="T173" s="36"/>
      <c r="U173" s="36"/>
      <c r="V173" s="36"/>
      <c r="W173" s="36"/>
    </row>
    <row r="174" spans="1:23" s="37" customFormat="1" x14ac:dyDescent="0.25">
      <c r="A174" s="38" t="s">
        <v>48</v>
      </c>
      <c r="B174" s="16">
        <v>37414.920762800015</v>
      </c>
      <c r="C174" s="16">
        <v>13399.787883669997</v>
      </c>
      <c r="D174" s="16">
        <v>11959.693828459993</v>
      </c>
      <c r="E174" s="17">
        <f t="shared" si="46"/>
        <v>62774.402474930001</v>
      </c>
      <c r="F174" s="16">
        <v>18495.304690609988</v>
      </c>
      <c r="G174" s="16">
        <v>14668.915749860011</v>
      </c>
      <c r="H174" s="16">
        <v>18488.524948979975</v>
      </c>
      <c r="I174" s="17">
        <f t="shared" si="47"/>
        <v>51652.745389449978</v>
      </c>
      <c r="J174" s="16">
        <v>14351.030751830003</v>
      </c>
      <c r="K174" s="16">
        <v>14521.52683299998</v>
      </c>
      <c r="L174" s="16">
        <v>10996.349400780029</v>
      </c>
      <c r="M174" s="17">
        <f t="shared" si="48"/>
        <v>39868.90698561001</v>
      </c>
      <c r="N174" s="16">
        <v>13516.716176059977</v>
      </c>
      <c r="O174" s="16">
        <v>20295.456306040018</v>
      </c>
      <c r="P174" s="16">
        <v>11331.700710709998</v>
      </c>
      <c r="Q174" s="17">
        <f t="shared" si="49"/>
        <v>45143.873192809995</v>
      </c>
      <c r="S174" s="36"/>
      <c r="T174" s="36"/>
      <c r="U174" s="36"/>
      <c r="V174" s="36"/>
      <c r="W174" s="36"/>
    </row>
    <row r="175" spans="1:23" s="37" customFormat="1" x14ac:dyDescent="0.25">
      <c r="A175" s="38" t="s">
        <v>73</v>
      </c>
      <c r="B175" s="16">
        <v>112.54567684</v>
      </c>
      <c r="C175" s="16">
        <v>195.01993149</v>
      </c>
      <c r="D175" s="16">
        <v>118.49325976</v>
      </c>
      <c r="E175" s="17">
        <f t="shared" si="46"/>
        <v>426.05886809000003</v>
      </c>
      <c r="F175" s="16">
        <v>523.59119335000003</v>
      </c>
      <c r="G175" s="16">
        <v>117.43602097</v>
      </c>
      <c r="H175" s="16">
        <v>1469.08196574</v>
      </c>
      <c r="I175" s="17">
        <f t="shared" si="47"/>
        <v>2110.1091800599997</v>
      </c>
      <c r="J175" s="16">
        <v>164.71710914000002</v>
      </c>
      <c r="K175" s="16">
        <v>163.5469224</v>
      </c>
      <c r="L175" s="16">
        <v>226.82885170000003</v>
      </c>
      <c r="M175" s="17">
        <f t="shared" si="48"/>
        <v>555.09288323999999</v>
      </c>
      <c r="N175" s="16">
        <v>176.61983305999999</v>
      </c>
      <c r="O175" s="16">
        <v>44.622288320000003</v>
      </c>
      <c r="P175" s="16">
        <v>284.04297234000001</v>
      </c>
      <c r="Q175" s="17">
        <f t="shared" si="49"/>
        <v>505.28509371999996</v>
      </c>
      <c r="S175" s="36"/>
      <c r="T175" s="36"/>
      <c r="U175" s="36"/>
      <c r="V175" s="36"/>
      <c r="W175" s="36"/>
    </row>
    <row r="176" spans="1:23" s="37" customFormat="1" x14ac:dyDescent="0.25">
      <c r="A176" s="38" t="s">
        <v>79</v>
      </c>
      <c r="B176" s="16">
        <v>448.68567400000001</v>
      </c>
      <c r="C176" s="16">
        <v>748.56186200000002</v>
      </c>
      <c r="D176" s="16">
        <v>300.39544000000001</v>
      </c>
      <c r="E176" s="17">
        <f t="shared" si="46"/>
        <v>1497.6429760000001</v>
      </c>
      <c r="F176" s="16">
        <v>672.1</v>
      </c>
      <c r="G176" s="16">
        <v>467.12166308999997</v>
      </c>
      <c r="H176" s="16">
        <v>0</v>
      </c>
      <c r="I176" s="17">
        <f t="shared" si="47"/>
        <v>1139.22166309</v>
      </c>
      <c r="J176" s="16">
        <v>422.96528000000001</v>
      </c>
      <c r="K176" s="16">
        <v>944.41671187999998</v>
      </c>
      <c r="L176" s="16">
        <v>100</v>
      </c>
      <c r="M176" s="17">
        <f t="shared" si="48"/>
        <v>1467.38199188</v>
      </c>
      <c r="N176" s="16">
        <v>279.92352</v>
      </c>
      <c r="O176" s="16">
        <v>50.101691170000002</v>
      </c>
      <c r="P176" s="16">
        <v>200</v>
      </c>
      <c r="Q176" s="17">
        <f t="shared" si="49"/>
        <v>530.02521116999992</v>
      </c>
      <c r="S176" s="36"/>
      <c r="T176" s="36"/>
      <c r="U176" s="36"/>
      <c r="V176" s="36"/>
      <c r="W176" s="36"/>
    </row>
    <row r="177" spans="1:23" s="37" customFormat="1" ht="13" x14ac:dyDescent="0.3">
      <c r="A177" s="40" t="s">
        <v>44</v>
      </c>
      <c r="B177" s="41">
        <f>SUM(B142:B176)</f>
        <v>61840.965982670015</v>
      </c>
      <c r="C177" s="41">
        <f>SUM(C142:C176)</f>
        <v>63425.114006049989</v>
      </c>
      <c r="D177" s="41">
        <f>SUM(D142:D176)</f>
        <v>66707.087006509973</v>
      </c>
      <c r="E177" s="41">
        <f t="shared" ref="E177:Q177" si="50">SUM(E142:E176)</f>
        <v>191973.16699523004</v>
      </c>
      <c r="F177" s="41">
        <f>SUM(F142:F176)</f>
        <v>73212.199245030002</v>
      </c>
      <c r="G177" s="41">
        <f>SUM(G142:G176)</f>
        <v>75697.012545999998</v>
      </c>
      <c r="H177" s="41">
        <f>SUM(H142:H176)</f>
        <v>75060.262920069988</v>
      </c>
      <c r="I177" s="41">
        <f t="shared" si="50"/>
        <v>223969.47471110008</v>
      </c>
      <c r="J177" s="41">
        <f t="shared" si="50"/>
        <v>72345.967281069999</v>
      </c>
      <c r="K177" s="41">
        <f t="shared" si="50"/>
        <v>61809.196113019992</v>
      </c>
      <c r="L177" s="41">
        <f t="shared" si="50"/>
        <v>63088.952056800008</v>
      </c>
      <c r="M177" s="41">
        <f t="shared" si="50"/>
        <v>197244.11545088998</v>
      </c>
      <c r="N177" s="41">
        <f t="shared" si="50"/>
        <v>74707.531602139978</v>
      </c>
      <c r="O177" s="41">
        <f t="shared" si="50"/>
        <v>79753.939944730009</v>
      </c>
      <c r="P177" s="41">
        <f t="shared" si="50"/>
        <v>62693.423631609985</v>
      </c>
      <c r="Q177" s="41">
        <f t="shared" si="50"/>
        <v>217154.89517847999</v>
      </c>
      <c r="S177" s="36"/>
      <c r="T177" s="36"/>
      <c r="U177" s="36"/>
      <c r="V177" s="36"/>
      <c r="W177" s="36"/>
    </row>
    <row r="178" spans="1:23" ht="13" x14ac:dyDescent="0.3">
      <c r="A178" s="55" t="s">
        <v>97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V178" s="1"/>
      <c r="W178" s="1"/>
    </row>
    <row r="179" spans="1:23" s="37" customFormat="1" x14ac:dyDescent="0.25">
      <c r="A179" s="38" t="s">
        <v>74</v>
      </c>
      <c r="B179" s="16">
        <v>11428.505319150001</v>
      </c>
      <c r="C179" s="16">
        <v>7994.4336466900004</v>
      </c>
      <c r="D179" s="16">
        <v>178845.09431064001</v>
      </c>
      <c r="E179" s="17">
        <f t="shared" ref="E179:E194" si="51">SUM(B179:D179)</f>
        <v>198268.03327648001</v>
      </c>
      <c r="F179" s="16">
        <v>6416.5910924999998</v>
      </c>
      <c r="G179" s="16">
        <v>13822.403855109998</v>
      </c>
      <c r="H179" s="16">
        <v>227897.13221657</v>
      </c>
      <c r="I179" s="17">
        <f t="shared" ref="I179:I194" si="52">SUM(F179:H179)</f>
        <v>248136.12716417998</v>
      </c>
      <c r="J179" s="16">
        <v>12144.445443359999</v>
      </c>
      <c r="K179" s="16">
        <v>11950.393980809999</v>
      </c>
      <c r="L179" s="16">
        <v>147824.85542495002</v>
      </c>
      <c r="M179" s="17">
        <f t="shared" ref="M179:M194" si="53">SUM(J179:L179)</f>
        <v>171919.69484912002</v>
      </c>
      <c r="N179" s="16">
        <v>10147.652707200001</v>
      </c>
      <c r="O179" s="16">
        <v>29984.3249803</v>
      </c>
      <c r="P179" s="16">
        <v>195803.99950680003</v>
      </c>
      <c r="Q179" s="17">
        <f t="shared" ref="Q179:Q194" si="54">SUM(N179:P179)</f>
        <v>235935.97719430004</v>
      </c>
      <c r="S179" s="36"/>
      <c r="T179" s="36"/>
      <c r="U179" s="36"/>
      <c r="V179" s="36"/>
      <c r="W179" s="36"/>
    </row>
    <row r="180" spans="1:23" s="37" customFormat="1" x14ac:dyDescent="0.25">
      <c r="A180" s="38" t="s">
        <v>75</v>
      </c>
      <c r="B180" s="16">
        <v>72081.406244140016</v>
      </c>
      <c r="C180" s="16">
        <v>82113.270785760003</v>
      </c>
      <c r="D180" s="16">
        <v>72633.330790210006</v>
      </c>
      <c r="E180" s="17">
        <f t="shared" si="51"/>
        <v>226828.00782011001</v>
      </c>
      <c r="F180" s="16">
        <v>74628.58523929998</v>
      </c>
      <c r="G180" s="16">
        <v>82166.015818040003</v>
      </c>
      <c r="H180" s="16">
        <v>85036.736880379991</v>
      </c>
      <c r="I180" s="17">
        <f t="shared" si="52"/>
        <v>241831.33793771997</v>
      </c>
      <c r="J180" s="16">
        <v>80915.996035310003</v>
      </c>
      <c r="K180" s="16">
        <v>76717.565347290001</v>
      </c>
      <c r="L180" s="16">
        <v>84492.14145818002</v>
      </c>
      <c r="M180" s="17">
        <f t="shared" si="53"/>
        <v>242125.70284078002</v>
      </c>
      <c r="N180" s="16">
        <v>85538.971355579997</v>
      </c>
      <c r="O180" s="16">
        <v>75172.967838060009</v>
      </c>
      <c r="P180" s="16">
        <v>98151.169341040004</v>
      </c>
      <c r="Q180" s="17">
        <f t="shared" si="54"/>
        <v>258863.10853468004</v>
      </c>
      <c r="S180" s="36"/>
      <c r="T180" s="36"/>
      <c r="U180" s="36"/>
      <c r="V180" s="36"/>
      <c r="W180" s="36"/>
    </row>
    <row r="181" spans="1:23" s="37" customFormat="1" x14ac:dyDescent="0.25">
      <c r="A181" s="48" t="s">
        <v>76</v>
      </c>
      <c r="B181" s="16">
        <v>6931.0887666500003</v>
      </c>
      <c r="C181" s="16">
        <v>8865.9144752100001</v>
      </c>
      <c r="D181" s="16">
        <v>8090.8980819699991</v>
      </c>
      <c r="E181" s="17">
        <f t="shared" si="51"/>
        <v>23887.901323829999</v>
      </c>
      <c r="F181" s="16">
        <v>8862.3346514999994</v>
      </c>
      <c r="G181" s="16">
        <v>8872.8613542200001</v>
      </c>
      <c r="H181" s="16">
        <v>9529.7060048200019</v>
      </c>
      <c r="I181" s="17">
        <f t="shared" si="52"/>
        <v>27264.902010539998</v>
      </c>
      <c r="J181" s="16">
        <v>9031.0005692499999</v>
      </c>
      <c r="K181" s="16">
        <v>9500.5664152400004</v>
      </c>
      <c r="L181" s="16">
        <v>9196.1262361099998</v>
      </c>
      <c r="M181" s="17">
        <f t="shared" si="53"/>
        <v>27727.693220599998</v>
      </c>
      <c r="N181" s="16">
        <v>9968.3069844500005</v>
      </c>
      <c r="O181" s="16">
        <v>7295.88572363</v>
      </c>
      <c r="P181" s="16">
        <v>6792.8279235599994</v>
      </c>
      <c r="Q181" s="17">
        <f t="shared" si="54"/>
        <v>24057.02063164</v>
      </c>
      <c r="S181" s="36"/>
      <c r="T181" s="36"/>
      <c r="U181" s="36"/>
      <c r="V181" s="36"/>
      <c r="W181" s="36"/>
    </row>
    <row r="182" spans="1:23" s="37" customFormat="1" x14ac:dyDescent="0.25">
      <c r="A182" s="48" t="s">
        <v>13</v>
      </c>
      <c r="B182" s="16"/>
      <c r="C182" s="16"/>
      <c r="D182" s="16"/>
      <c r="E182" s="17">
        <f t="shared" si="51"/>
        <v>0</v>
      </c>
      <c r="F182" s="16"/>
      <c r="G182" s="16"/>
      <c r="H182" s="16"/>
      <c r="I182" s="17">
        <f t="shared" si="52"/>
        <v>0</v>
      </c>
      <c r="J182" s="16"/>
      <c r="K182" s="16"/>
      <c r="L182" s="16"/>
      <c r="M182" s="17">
        <f t="shared" si="53"/>
        <v>0</v>
      </c>
      <c r="N182" s="16"/>
      <c r="O182" s="16"/>
      <c r="P182" s="16"/>
      <c r="Q182" s="17">
        <f t="shared" si="54"/>
        <v>0</v>
      </c>
      <c r="S182" s="36"/>
      <c r="T182" s="36"/>
      <c r="U182" s="36"/>
      <c r="V182" s="36"/>
      <c r="W182" s="36"/>
    </row>
    <row r="183" spans="1:23" s="37" customFormat="1" x14ac:dyDescent="0.25">
      <c r="A183" s="38" t="s">
        <v>12</v>
      </c>
      <c r="B183" s="16">
        <v>2024.3729125299997</v>
      </c>
      <c r="C183" s="16">
        <v>2640.0515235200005</v>
      </c>
      <c r="D183" s="16">
        <v>1119.6144013899998</v>
      </c>
      <c r="E183" s="17">
        <f t="shared" si="51"/>
        <v>5784.038837439999</v>
      </c>
      <c r="F183" s="16">
        <v>1720.37352248</v>
      </c>
      <c r="G183" s="16">
        <v>2429.9749993800001</v>
      </c>
      <c r="H183" s="16">
        <v>2089.60714594</v>
      </c>
      <c r="I183" s="17">
        <f t="shared" si="52"/>
        <v>6239.9556677999999</v>
      </c>
      <c r="J183" s="16">
        <v>2355.2522289499998</v>
      </c>
      <c r="K183" s="16">
        <v>2775.5036987399999</v>
      </c>
      <c r="L183" s="16">
        <v>2790.1978056100002</v>
      </c>
      <c r="M183" s="17">
        <f t="shared" si="53"/>
        <v>7920.9537332999989</v>
      </c>
      <c r="N183" s="16">
        <v>2674.9635115699998</v>
      </c>
      <c r="O183" s="16">
        <v>3757.52656467</v>
      </c>
      <c r="P183" s="16">
        <v>6602.7056362300009</v>
      </c>
      <c r="Q183" s="17">
        <f t="shared" si="54"/>
        <v>13035.19571247</v>
      </c>
      <c r="S183" s="36"/>
      <c r="T183" s="36"/>
      <c r="U183" s="36"/>
      <c r="V183" s="36"/>
      <c r="W183" s="36"/>
    </row>
    <row r="184" spans="1:23" s="37" customFormat="1" x14ac:dyDescent="0.25">
      <c r="A184" s="48" t="s">
        <v>93</v>
      </c>
      <c r="B184" s="16">
        <v>15301.610019510003</v>
      </c>
      <c r="C184" s="16">
        <v>12728.023702679999</v>
      </c>
      <c r="D184" s="16">
        <v>14428.822625530001</v>
      </c>
      <c r="E184" s="17">
        <f t="shared" si="51"/>
        <v>42458.456347720006</v>
      </c>
      <c r="F184" s="16">
        <v>13102.26427061</v>
      </c>
      <c r="G184" s="16">
        <v>18077.995426180001</v>
      </c>
      <c r="H184" s="16">
        <v>17034.648956690002</v>
      </c>
      <c r="I184" s="17">
        <f t="shared" si="52"/>
        <v>48214.908653480001</v>
      </c>
      <c r="J184" s="16">
        <v>19324.66732945</v>
      </c>
      <c r="K184" s="16">
        <v>16028.26948232</v>
      </c>
      <c r="L184" s="16">
        <v>14060.386204340002</v>
      </c>
      <c r="M184" s="17">
        <f t="shared" si="53"/>
        <v>49413.32301611</v>
      </c>
      <c r="N184" s="16">
        <v>26950.635096019996</v>
      </c>
      <c r="O184" s="16">
        <v>20529.151714990003</v>
      </c>
      <c r="P184" s="16">
        <v>11201.565235510001</v>
      </c>
      <c r="Q184" s="17">
        <f t="shared" si="54"/>
        <v>58681.352046519998</v>
      </c>
      <c r="S184" s="36"/>
      <c r="T184" s="36"/>
      <c r="U184" s="36"/>
      <c r="V184" s="36"/>
      <c r="W184" s="36"/>
    </row>
    <row r="185" spans="1:23" s="37" customFormat="1" x14ac:dyDescent="0.25">
      <c r="A185" s="38" t="s">
        <v>94</v>
      </c>
      <c r="B185" s="16">
        <v>5855.2548985100002</v>
      </c>
      <c r="C185" s="16">
        <v>4742.0694314900002</v>
      </c>
      <c r="D185" s="16">
        <v>2808.7995880500002</v>
      </c>
      <c r="E185" s="17">
        <f t="shared" si="51"/>
        <v>13406.12391805</v>
      </c>
      <c r="F185" s="16">
        <v>1312.51706509</v>
      </c>
      <c r="G185" s="16">
        <v>1984.7222233800001</v>
      </c>
      <c r="H185" s="16">
        <v>11611.678406950001</v>
      </c>
      <c r="I185" s="17">
        <f t="shared" si="52"/>
        <v>14908.917695420001</v>
      </c>
      <c r="J185" s="16">
        <v>4329.1475130199997</v>
      </c>
      <c r="K185" s="16">
        <v>1910.85201661</v>
      </c>
      <c r="L185" s="16">
        <v>1063.0007569700001</v>
      </c>
      <c r="M185" s="17">
        <f t="shared" si="53"/>
        <v>7303.0002865999995</v>
      </c>
      <c r="N185" s="16">
        <v>2511.0819777500001</v>
      </c>
      <c r="O185" s="16">
        <v>3644.3141313900005</v>
      </c>
      <c r="P185" s="16">
        <v>3572.9514059499998</v>
      </c>
      <c r="Q185" s="17">
        <f t="shared" si="54"/>
        <v>9728.3475150900013</v>
      </c>
      <c r="S185" s="36"/>
      <c r="T185" s="36"/>
      <c r="U185" s="36"/>
      <c r="V185" s="36"/>
      <c r="W185" s="36"/>
    </row>
    <row r="186" spans="1:23" s="37" customFormat="1" x14ac:dyDescent="0.25">
      <c r="A186" s="38" t="s">
        <v>95</v>
      </c>
      <c r="B186" s="16">
        <v>1386.2594372900003</v>
      </c>
      <c r="C186" s="16">
        <v>1867.7021763199998</v>
      </c>
      <c r="D186" s="16">
        <v>1472.5841625399999</v>
      </c>
      <c r="E186" s="17">
        <f t="shared" si="51"/>
        <v>4726.5457761500002</v>
      </c>
      <c r="F186" s="16">
        <v>1721.91186748</v>
      </c>
      <c r="G186" s="16">
        <v>1595.1899208000002</v>
      </c>
      <c r="H186" s="16">
        <v>2829.0386673199996</v>
      </c>
      <c r="I186" s="17">
        <f t="shared" si="52"/>
        <v>6146.1404555999998</v>
      </c>
      <c r="J186" s="16">
        <v>3302.8306733099998</v>
      </c>
      <c r="K186" s="16">
        <v>2328.3166352800004</v>
      </c>
      <c r="L186" s="16">
        <v>2337.7302583999999</v>
      </c>
      <c r="M186" s="17">
        <f t="shared" si="53"/>
        <v>7968.8775669899997</v>
      </c>
      <c r="N186" s="16">
        <v>2115.9303487900002</v>
      </c>
      <c r="O186" s="16">
        <v>2346.7013523699998</v>
      </c>
      <c r="P186" s="16">
        <v>5846.0156274399997</v>
      </c>
      <c r="Q186" s="17">
        <f t="shared" si="54"/>
        <v>10308.6473286</v>
      </c>
      <c r="S186" s="36"/>
      <c r="T186" s="36"/>
      <c r="U186" s="36"/>
      <c r="V186" s="36"/>
      <c r="W186" s="36"/>
    </row>
    <row r="187" spans="1:23" s="37" customFormat="1" x14ac:dyDescent="0.25">
      <c r="A187" s="38" t="s">
        <v>96</v>
      </c>
      <c r="B187" s="16">
        <v>241.9566932499838</v>
      </c>
      <c r="C187" s="16">
        <v>203.86207504000001</v>
      </c>
      <c r="D187" s="16">
        <v>691.79047441999853</v>
      </c>
      <c r="E187" s="17">
        <f t="shared" si="51"/>
        <v>1137.6092427099825</v>
      </c>
      <c r="F187" s="16">
        <v>361.56215213999735</v>
      </c>
      <c r="G187" s="16">
        <v>12391.856349419999</v>
      </c>
      <c r="H187" s="16">
        <v>357.79815096999027</v>
      </c>
      <c r="I187" s="17">
        <f t="shared" si="52"/>
        <v>13111.216652529987</v>
      </c>
      <c r="J187" s="16">
        <v>606.65058487999841</v>
      </c>
      <c r="K187" s="16">
        <v>218.57322317999751</v>
      </c>
      <c r="L187" s="16">
        <v>2385.8389077899988</v>
      </c>
      <c r="M187" s="17">
        <f t="shared" si="53"/>
        <v>3211.0627158499947</v>
      </c>
      <c r="N187" s="16">
        <v>328.16830109000193</v>
      </c>
      <c r="O187" s="16">
        <v>311.36000331999367</v>
      </c>
      <c r="P187" s="16">
        <v>665.59744285999477</v>
      </c>
      <c r="Q187" s="17">
        <f t="shared" si="54"/>
        <v>1305.1257472699904</v>
      </c>
      <c r="S187" s="36"/>
      <c r="T187" s="36"/>
      <c r="U187" s="36"/>
      <c r="V187" s="36"/>
      <c r="W187" s="36"/>
    </row>
    <row r="188" spans="1:23" s="37" customFormat="1" ht="13" x14ac:dyDescent="0.3">
      <c r="A188" s="40" t="s">
        <v>44</v>
      </c>
      <c r="B188" s="41">
        <f t="shared" ref="B188:Q188" si="55">SUM(B179:B187)</f>
        <v>115250.45429103002</v>
      </c>
      <c r="C188" s="41">
        <f t="shared" si="55"/>
        <v>121155.32781671001</v>
      </c>
      <c r="D188" s="41">
        <f t="shared" si="55"/>
        <v>280090.93443474994</v>
      </c>
      <c r="E188" s="41">
        <f t="shared" si="55"/>
        <v>516496.71654249006</v>
      </c>
      <c r="F188" s="41">
        <f t="shared" si="55"/>
        <v>108126.13986109999</v>
      </c>
      <c r="G188" s="41">
        <f t="shared" si="55"/>
        <v>141341.01994653</v>
      </c>
      <c r="H188" s="41">
        <f t="shared" si="55"/>
        <v>356386.34642964002</v>
      </c>
      <c r="I188" s="41">
        <f t="shared" si="55"/>
        <v>605853.50623726984</v>
      </c>
      <c r="J188" s="41">
        <f t="shared" si="55"/>
        <v>132009.99037753002</v>
      </c>
      <c r="K188" s="41">
        <f t="shared" si="55"/>
        <v>121430.04079946999</v>
      </c>
      <c r="L188" s="41">
        <f t="shared" si="55"/>
        <v>264150.27705235005</v>
      </c>
      <c r="M188" s="41">
        <f t="shared" si="55"/>
        <v>517590.30822934996</v>
      </c>
      <c r="N188" s="41">
        <f t="shared" si="55"/>
        <v>140235.71028244999</v>
      </c>
      <c r="O188" s="41">
        <f t="shared" si="55"/>
        <v>143042.23230873002</v>
      </c>
      <c r="P188" s="41">
        <f t="shared" si="55"/>
        <v>328636.83211939008</v>
      </c>
      <c r="Q188" s="41">
        <f t="shared" si="55"/>
        <v>611914.77471057011</v>
      </c>
      <c r="S188" s="36"/>
      <c r="T188" s="36"/>
      <c r="U188" s="36"/>
      <c r="V188" s="36"/>
      <c r="W188" s="36"/>
    </row>
    <row r="189" spans="1:23" s="37" customFormat="1" ht="13" x14ac:dyDescent="0.3">
      <c r="A189" s="40" t="s">
        <v>105</v>
      </c>
      <c r="B189" s="41">
        <f t="shared" ref="B189:H189" si="56">B140+B177+B188</f>
        <v>218553.14666955004</v>
      </c>
      <c r="C189" s="41">
        <f t="shared" si="56"/>
        <v>226944.61849070998</v>
      </c>
      <c r="D189" s="41">
        <f t="shared" si="56"/>
        <v>393418.42691756994</v>
      </c>
      <c r="E189" s="41">
        <f t="shared" si="56"/>
        <v>838916.19207783008</v>
      </c>
      <c r="F189" s="41">
        <f t="shared" si="56"/>
        <v>229136.44958083</v>
      </c>
      <c r="G189" s="41">
        <f t="shared" si="56"/>
        <v>264992.29322489002</v>
      </c>
      <c r="H189" s="41">
        <f t="shared" si="56"/>
        <v>480028.75340578001</v>
      </c>
      <c r="I189" s="41">
        <f t="shared" ref="I189:Q189" si="57">I140+I177+I188</f>
        <v>974157.49621149991</v>
      </c>
      <c r="J189" s="41">
        <f t="shared" si="57"/>
        <v>251695.41177395001</v>
      </c>
      <c r="K189" s="41">
        <f t="shared" si="57"/>
        <v>226566.02814697998</v>
      </c>
      <c r="L189" s="41">
        <f t="shared" si="57"/>
        <v>365167.17131157004</v>
      </c>
      <c r="M189" s="41">
        <f t="shared" si="57"/>
        <v>843428.61123249982</v>
      </c>
      <c r="N189" s="41">
        <f t="shared" si="57"/>
        <v>259504.91813158998</v>
      </c>
      <c r="O189" s="41">
        <f t="shared" si="57"/>
        <v>264529.77430842002</v>
      </c>
      <c r="P189" s="41">
        <f>P140+P177+P188</f>
        <v>438567.23888025008</v>
      </c>
      <c r="Q189" s="41">
        <f t="shared" si="57"/>
        <v>962601.93132026005</v>
      </c>
      <c r="S189" s="36"/>
      <c r="T189" s="36"/>
      <c r="U189" s="36"/>
      <c r="V189" s="36"/>
      <c r="W189" s="36"/>
    </row>
    <row r="190" spans="1:23" s="37" customFormat="1" ht="13" x14ac:dyDescent="0.3">
      <c r="A190" s="48" t="s">
        <v>122</v>
      </c>
      <c r="B190" s="41"/>
      <c r="C190" s="41"/>
      <c r="D190" s="41"/>
      <c r="E190" s="41"/>
      <c r="F190" s="41"/>
      <c r="G190" s="41"/>
      <c r="H190" s="41"/>
      <c r="I190" s="41"/>
      <c r="J190" s="16"/>
      <c r="K190" s="16"/>
      <c r="L190" s="16"/>
      <c r="M190" s="41"/>
      <c r="N190" s="41"/>
      <c r="O190" s="41"/>
      <c r="P190" s="41"/>
      <c r="Q190" s="41"/>
      <c r="S190" s="36"/>
      <c r="T190" s="36"/>
      <c r="U190" s="36"/>
      <c r="V190" s="36"/>
      <c r="W190" s="36"/>
    </row>
    <row r="191" spans="1:23" s="37" customFormat="1" x14ac:dyDescent="0.25">
      <c r="A191" s="38" t="s">
        <v>190</v>
      </c>
      <c r="B191" s="16">
        <v>1066.5999999999999</v>
      </c>
      <c r="C191" s="16">
        <v>25407.822809943973</v>
      </c>
      <c r="D191" s="16">
        <f>5071+1089.61118605005</f>
        <v>6160.6111860500496</v>
      </c>
      <c r="E191" s="17">
        <f t="shared" si="51"/>
        <v>32635.033995994021</v>
      </c>
      <c r="F191" s="16">
        <v>5244.6</v>
      </c>
      <c r="G191" s="16">
        <v>10951.6</v>
      </c>
      <c r="H191" s="16">
        <v>10951.6</v>
      </c>
      <c r="I191" s="17">
        <f t="shared" si="52"/>
        <v>27147.800000000003</v>
      </c>
      <c r="J191" s="16">
        <v>10951.6</v>
      </c>
      <c r="K191" s="16">
        <v>10951.6</v>
      </c>
      <c r="L191" s="16">
        <v>10951.6</v>
      </c>
      <c r="M191" s="17">
        <f t="shared" si="53"/>
        <v>32854.800000000003</v>
      </c>
      <c r="N191" s="16">
        <v>19202.96721744</v>
      </c>
      <c r="O191" s="16">
        <v>10524.9</v>
      </c>
      <c r="P191" s="16">
        <v>11070.6</v>
      </c>
      <c r="Q191" s="17">
        <f t="shared" si="54"/>
        <v>40798.467217439997</v>
      </c>
      <c r="S191" s="36"/>
      <c r="T191" s="36"/>
      <c r="U191" s="36"/>
      <c r="V191" s="36"/>
      <c r="W191" s="36"/>
    </row>
    <row r="192" spans="1:23" s="37" customFormat="1" x14ac:dyDescent="0.25">
      <c r="A192" s="38" t="s">
        <v>191</v>
      </c>
      <c r="B192" s="16">
        <v>1262.1999999999971</v>
      </c>
      <c r="C192" s="16">
        <v>1841.4</v>
      </c>
      <c r="D192" s="16">
        <v>1423.5</v>
      </c>
      <c r="E192" s="17">
        <f t="shared" si="51"/>
        <v>4527.0999999999967</v>
      </c>
      <c r="F192" s="16">
        <v>1725.9</v>
      </c>
      <c r="G192" s="16">
        <v>2000</v>
      </c>
      <c r="H192" s="16">
        <v>2000</v>
      </c>
      <c r="I192" s="17">
        <f t="shared" si="52"/>
        <v>5725.9</v>
      </c>
      <c r="J192" s="16">
        <v>2000</v>
      </c>
      <c r="K192" s="16">
        <v>2000</v>
      </c>
      <c r="L192" s="16">
        <v>2000</v>
      </c>
      <c r="M192" s="17">
        <f t="shared" si="53"/>
        <v>6000</v>
      </c>
      <c r="N192" s="16">
        <v>3004.2423923000001</v>
      </c>
      <c r="O192" s="16">
        <v>2426.6999999999998</v>
      </c>
      <c r="P192" s="16">
        <v>1881</v>
      </c>
      <c r="Q192" s="17">
        <f t="shared" si="54"/>
        <v>7311.9423922999995</v>
      </c>
      <c r="S192" s="36"/>
      <c r="T192" s="36"/>
      <c r="U192" s="36"/>
      <c r="V192" s="36"/>
      <c r="W192" s="36"/>
    </row>
    <row r="193" spans="1:23" s="37" customFormat="1" x14ac:dyDescent="0.25">
      <c r="A193" s="38" t="s">
        <v>124</v>
      </c>
      <c r="B193" s="16">
        <v>2288.4888139499999</v>
      </c>
      <c r="C193" s="16">
        <v>2288.4888139499999</v>
      </c>
      <c r="D193" s="16">
        <v>2288.4888139499999</v>
      </c>
      <c r="E193" s="17">
        <f t="shared" si="51"/>
        <v>6865.4664418499997</v>
      </c>
      <c r="F193" s="16">
        <v>2288.4888139499999</v>
      </c>
      <c r="G193" s="16">
        <v>2288.4888139499999</v>
      </c>
      <c r="H193" s="16">
        <v>2288.4888139499999</v>
      </c>
      <c r="I193" s="17">
        <f t="shared" si="52"/>
        <v>6865.4664418499997</v>
      </c>
      <c r="J193" s="16">
        <f>2288.48881395+593.478302350002</f>
        <v>2881.9671163000021</v>
      </c>
      <c r="K193" s="16"/>
      <c r="L193" s="16">
        <v>4712.2</v>
      </c>
      <c r="M193" s="17">
        <f t="shared" si="53"/>
        <v>7594.1671163000019</v>
      </c>
      <c r="N193" s="16"/>
      <c r="O193" s="16">
        <v>10955.3</v>
      </c>
      <c r="P193" s="16">
        <v>2431.9666666666667</v>
      </c>
      <c r="Q193" s="17">
        <f t="shared" si="54"/>
        <v>13387.266666666666</v>
      </c>
      <c r="S193" s="36"/>
      <c r="T193" s="36"/>
      <c r="U193" s="36"/>
      <c r="V193" s="36"/>
      <c r="W193" s="36"/>
    </row>
    <row r="194" spans="1:23" s="37" customFormat="1" x14ac:dyDescent="0.25">
      <c r="A194" s="38" t="s">
        <v>125</v>
      </c>
      <c r="B194" s="16"/>
      <c r="C194" s="16"/>
      <c r="D194" s="16"/>
      <c r="E194" s="17">
        <f t="shared" si="51"/>
        <v>0</v>
      </c>
      <c r="F194" s="16"/>
      <c r="G194" s="16"/>
      <c r="H194" s="16"/>
      <c r="I194" s="17">
        <f t="shared" si="52"/>
        <v>0</v>
      </c>
      <c r="J194" s="16"/>
      <c r="K194" s="16"/>
      <c r="L194" s="16"/>
      <c r="M194" s="17">
        <f t="shared" si="53"/>
        <v>0</v>
      </c>
      <c r="N194" s="16"/>
      <c r="O194" s="16"/>
      <c r="P194" s="16"/>
      <c r="Q194" s="17">
        <f t="shared" si="54"/>
        <v>0</v>
      </c>
      <c r="S194" s="36"/>
      <c r="T194" s="36"/>
      <c r="U194" s="36"/>
      <c r="V194" s="36"/>
      <c r="W194" s="36"/>
    </row>
    <row r="195" spans="1:23" s="37" customFormat="1" ht="13" x14ac:dyDescent="0.3">
      <c r="A195" s="40" t="s">
        <v>104</v>
      </c>
      <c r="B195" s="41">
        <f>B189-B191-B192-B193-B194</f>
        <v>213935.85785560004</v>
      </c>
      <c r="C195" s="41">
        <f>C189-C191-C192-C193-C194</f>
        <v>197406.90686681599</v>
      </c>
      <c r="D195" s="41">
        <f>D189-D191-D192-D193-D194</f>
        <v>383545.82691756991</v>
      </c>
      <c r="E195" s="41">
        <f t="shared" ref="E195:P195" si="58">E189-E191-E192-E193-E194</f>
        <v>794888.59163998615</v>
      </c>
      <c r="F195" s="41">
        <f>F189-F191-F192-F193-F194</f>
        <v>219877.46076687999</v>
      </c>
      <c r="G195" s="41">
        <f>G189-G191-G192-G193-G194</f>
        <v>249752.20441094</v>
      </c>
      <c r="H195" s="41">
        <f>H189-H191-H192-H193-H194</f>
        <v>464788.66459183005</v>
      </c>
      <c r="I195" s="41">
        <f t="shared" si="58"/>
        <v>934418.32976964989</v>
      </c>
      <c r="J195" s="41">
        <f t="shared" si="58"/>
        <v>235861.84465764998</v>
      </c>
      <c r="K195" s="41">
        <f t="shared" si="58"/>
        <v>213614.42814697998</v>
      </c>
      <c r="L195" s="41">
        <f t="shared" si="58"/>
        <v>347503.37131157005</v>
      </c>
      <c r="M195" s="41">
        <f t="shared" si="58"/>
        <v>796979.64411619981</v>
      </c>
      <c r="N195" s="41">
        <f t="shared" si="58"/>
        <v>237297.70852185</v>
      </c>
      <c r="O195" s="41">
        <f t="shared" si="58"/>
        <v>240622.87430842003</v>
      </c>
      <c r="P195" s="41">
        <f t="shared" si="58"/>
        <v>423183.67221358343</v>
      </c>
      <c r="Q195" s="41">
        <f>Q189-Q191-Q192-Q193-Q194</f>
        <v>901104.25504385331</v>
      </c>
      <c r="S195" s="36"/>
      <c r="T195" s="36"/>
      <c r="U195" s="36"/>
      <c r="V195" s="36"/>
      <c r="W195" s="36"/>
    </row>
    <row r="196" spans="1:23" ht="14" x14ac:dyDescent="0.3">
      <c r="A196" s="9" t="s">
        <v>100</v>
      </c>
    </row>
    <row r="197" spans="1:23" x14ac:dyDescent="0.25">
      <c r="E197" s="1"/>
    </row>
    <row r="199" spans="1:23" x14ac:dyDescent="0.25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23" x14ac:dyDescent="0.25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23" x14ac:dyDescent="0.25">
      <c r="R201" s="1"/>
    </row>
    <row r="202" spans="1:23" x14ac:dyDescent="0.25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23" x14ac:dyDescent="0.25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23" x14ac:dyDescent="0.25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23" ht="13" x14ac:dyDescent="0.3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1"/>
      <c r="O205" s="1"/>
      <c r="P205" s="1"/>
      <c r="Q205" s="1"/>
    </row>
    <row r="206" spans="1:23" x14ac:dyDescent="0.25">
      <c r="E206" s="1"/>
      <c r="F206" s="1"/>
      <c r="G206" s="1"/>
      <c r="H206" s="1"/>
      <c r="I206" s="1"/>
      <c r="J206" s="1"/>
      <c r="K206" s="1"/>
      <c r="L206" s="1"/>
      <c r="M206" s="1"/>
      <c r="N206" s="35"/>
      <c r="O206" s="35"/>
      <c r="P206" s="35"/>
      <c r="Q206" s="35"/>
    </row>
    <row r="207" spans="1:23" ht="13" x14ac:dyDescent="0.3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9" spans="5:17" x14ac:dyDescent="0.25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8"/>
    </row>
    <row r="210" spans="5:17" x14ac:dyDescent="0.25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5:17" x14ac:dyDescent="0.25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5:17" x14ac:dyDescent="0.25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5:17" x14ac:dyDescent="0.25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5:17" x14ac:dyDescent="0.25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</sheetData>
  <mergeCells count="20">
    <mergeCell ref="A93:A94"/>
    <mergeCell ref="A126:A127"/>
    <mergeCell ref="A2:A3"/>
    <mergeCell ref="A30:A31"/>
    <mergeCell ref="B2:E2"/>
    <mergeCell ref="B30:E30"/>
    <mergeCell ref="B93:E93"/>
    <mergeCell ref="B126:E126"/>
    <mergeCell ref="F2:I2"/>
    <mergeCell ref="J2:M2"/>
    <mergeCell ref="N2:Q2"/>
    <mergeCell ref="F30:I30"/>
    <mergeCell ref="J30:M30"/>
    <mergeCell ref="N30:Q30"/>
    <mergeCell ref="F93:I93"/>
    <mergeCell ref="J93:M93"/>
    <mergeCell ref="N93:Q93"/>
    <mergeCell ref="F126:I126"/>
    <mergeCell ref="J126:M126"/>
    <mergeCell ref="N126:Q126"/>
  </mergeCells>
  <phoneticPr fontId="0" type="noConversion"/>
  <pageMargins left="0.75" right="0.75" top="0.66" bottom="0.46" header="0.32" footer="0.4"/>
  <pageSetup paperSize="9" scale="56" fitToHeight="3" orientation="landscape" horizontalDpi="300" verticalDpi="300" r:id="rId1"/>
  <headerFooter alignWithMargins="0">
    <oddHeader>&amp;C&amp;"Arial,Bold"&amp;12TANZANIA REVENUE AUTHORITY
Actual Revenue Collections (Quarterly) for 2008/09 by Tax Items</oddHeader>
  </headerFooter>
  <rowBreaks count="2" manualBreakCount="2">
    <brk id="27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zoomScale="90" zoomScaleNormal="90" workbookViewId="0">
      <pane xSplit="1" ySplit="3" topLeftCell="L58" activePane="bottomRight" state="frozen"/>
      <selection pane="topRight" activeCell="B1" sqref="B1"/>
      <selection pane="bottomLeft" activeCell="A4" sqref="A4"/>
      <selection pane="bottomRight" activeCell="A105" sqref="A105"/>
    </sheetView>
  </sheetViews>
  <sheetFormatPr defaultRowHeight="12.5" x14ac:dyDescent="0.25"/>
  <cols>
    <col min="1" max="1" width="32.453125" customWidth="1"/>
    <col min="2" max="2" width="13.453125" style="1" customWidth="1"/>
    <col min="3" max="3" width="14.26953125" style="1" customWidth="1"/>
    <col min="4" max="4" width="14.453125" style="1" customWidth="1"/>
    <col min="5" max="5" width="18.26953125" customWidth="1"/>
    <col min="6" max="6" width="15.7265625" customWidth="1"/>
    <col min="7" max="7" width="16.1796875" customWidth="1"/>
    <col min="8" max="8" width="12.54296875" customWidth="1"/>
    <col min="9" max="9" width="14.453125" customWidth="1"/>
    <col min="10" max="10" width="14.7265625" customWidth="1"/>
    <col min="11" max="11" width="15" customWidth="1"/>
    <col min="12" max="12" width="14.7265625" customWidth="1"/>
    <col min="13" max="13" width="12.54296875" customWidth="1"/>
    <col min="14" max="14" width="13.54296875" customWidth="1"/>
    <col min="15" max="15" width="14" customWidth="1"/>
    <col min="16" max="16" width="13" customWidth="1"/>
    <col min="17" max="17" width="12.54296875" customWidth="1"/>
    <col min="19" max="19" width="13.26953125" customWidth="1"/>
    <col min="20" max="20" width="13.7265625" style="1" customWidth="1"/>
    <col min="21" max="21" width="11.54296875" style="1" bestFit="1" customWidth="1"/>
    <col min="22" max="22" width="12.1796875" bestFit="1" customWidth="1"/>
  </cols>
  <sheetData>
    <row r="1" spans="1:22" ht="15.5" x14ac:dyDescent="0.35">
      <c r="A1" s="8" t="s">
        <v>192</v>
      </c>
      <c r="I1" s="10"/>
      <c r="M1" s="10"/>
      <c r="Q1" s="10" t="s">
        <v>118</v>
      </c>
    </row>
    <row r="2" spans="1:22" ht="13" x14ac:dyDescent="0.3">
      <c r="A2" s="58" t="s">
        <v>87</v>
      </c>
      <c r="B2" s="56" t="s">
        <v>196</v>
      </c>
      <c r="C2" s="56"/>
      <c r="D2" s="56"/>
      <c r="E2" s="56"/>
      <c r="F2" s="56" t="s">
        <v>197</v>
      </c>
      <c r="G2" s="56"/>
      <c r="H2" s="56"/>
      <c r="I2" s="56"/>
      <c r="J2" s="56" t="s">
        <v>198</v>
      </c>
      <c r="K2" s="56"/>
      <c r="L2" s="56"/>
      <c r="M2" s="56"/>
      <c r="N2" s="56" t="s">
        <v>199</v>
      </c>
      <c r="O2" s="56"/>
      <c r="P2" s="56"/>
      <c r="Q2" s="56"/>
    </row>
    <row r="3" spans="1:22" ht="13" x14ac:dyDescent="0.3">
      <c r="A3" s="58"/>
      <c r="B3" s="2" t="s">
        <v>77</v>
      </c>
      <c r="C3" s="2" t="s">
        <v>81</v>
      </c>
      <c r="D3" s="2" t="s">
        <v>82</v>
      </c>
      <c r="E3" s="2" t="s">
        <v>106</v>
      </c>
      <c r="F3" s="2" t="s">
        <v>107</v>
      </c>
      <c r="G3" s="2" t="s">
        <v>108</v>
      </c>
      <c r="H3" s="2" t="s">
        <v>109</v>
      </c>
      <c r="I3" s="2" t="s">
        <v>106</v>
      </c>
      <c r="J3" s="2" t="s">
        <v>110</v>
      </c>
      <c r="K3" s="2" t="s">
        <v>111</v>
      </c>
      <c r="L3" s="2" t="s">
        <v>112</v>
      </c>
      <c r="M3" s="2" t="s">
        <v>106</v>
      </c>
      <c r="N3" s="2" t="s">
        <v>113</v>
      </c>
      <c r="O3" s="2" t="s">
        <v>114</v>
      </c>
      <c r="P3" s="2" t="s">
        <v>115</v>
      </c>
      <c r="Q3" s="2" t="s">
        <v>106</v>
      </c>
    </row>
    <row r="4" spans="1:22" s="37" customFormat="1" x14ac:dyDescent="0.25">
      <c r="A4" s="38" t="s">
        <v>17</v>
      </c>
      <c r="B4" s="16">
        <v>26094.679826340005</v>
      </c>
      <c r="C4" s="16">
        <v>26683.20201397</v>
      </c>
      <c r="D4" s="16">
        <v>30794.392232299993</v>
      </c>
      <c r="E4" s="23">
        <f>SUM(B4:D4)</f>
        <v>83572.274072609987</v>
      </c>
      <c r="F4" s="16">
        <v>28376.42080159</v>
      </c>
      <c r="G4" s="16">
        <v>19637.39766404</v>
      </c>
      <c r="H4" s="16">
        <v>20525.005257000001</v>
      </c>
      <c r="I4" s="23">
        <f>SUM(F4:H4)</f>
        <v>68538.823722629997</v>
      </c>
      <c r="J4" s="16">
        <v>28923.79176362</v>
      </c>
      <c r="K4" s="16">
        <v>21891.039264040002</v>
      </c>
      <c r="L4" s="16">
        <v>39382.233908599992</v>
      </c>
      <c r="M4" s="23">
        <f t="shared" ref="M4:M30" si="0">SUM(J4:L4)</f>
        <v>90197.064936259994</v>
      </c>
      <c r="N4" s="16">
        <v>25630.113344880006</v>
      </c>
      <c r="O4" s="16">
        <v>29100.75964257001</v>
      </c>
      <c r="P4" s="16">
        <v>40629.513692109998</v>
      </c>
      <c r="Q4" s="23">
        <f t="shared" ref="Q4:Q30" si="1">SUM(N4:P4)</f>
        <v>95360.386679560004</v>
      </c>
      <c r="S4" s="47"/>
      <c r="T4" s="36"/>
      <c r="U4" s="36"/>
      <c r="V4" s="36"/>
    </row>
    <row r="5" spans="1:22" s="37" customFormat="1" x14ac:dyDescent="0.25">
      <c r="A5" s="38" t="s">
        <v>18</v>
      </c>
      <c r="B5" s="16">
        <v>16230.789056879999</v>
      </c>
      <c r="C5" s="16">
        <v>12540.532110479999</v>
      </c>
      <c r="D5" s="16">
        <v>19385.913993370003</v>
      </c>
      <c r="E5" s="23">
        <f t="shared" ref="E5:E30" si="2">SUM(B5:D5)</f>
        <v>48157.235160730001</v>
      </c>
      <c r="F5" s="16">
        <v>19385.913993370003</v>
      </c>
      <c r="G5" s="16">
        <v>13802.067824540001</v>
      </c>
      <c r="H5" s="16">
        <v>11912.03908941</v>
      </c>
      <c r="I5" s="23">
        <f t="shared" ref="I5:I30" si="3">SUM(F5:H5)</f>
        <v>45100.020907320002</v>
      </c>
      <c r="J5" s="16">
        <v>12004.70931031</v>
      </c>
      <c r="K5" s="16">
        <v>9040.7954984999997</v>
      </c>
      <c r="L5" s="16">
        <v>17834.458845880003</v>
      </c>
      <c r="M5" s="23">
        <f t="shared" si="0"/>
        <v>38879.96365469</v>
      </c>
      <c r="N5" s="16">
        <v>12311.374708830001</v>
      </c>
      <c r="O5" s="16">
        <v>20320.088105149996</v>
      </c>
      <c r="P5" s="16">
        <v>27734.840864010002</v>
      </c>
      <c r="Q5" s="23">
        <f t="shared" si="1"/>
        <v>60366.303677989999</v>
      </c>
      <c r="S5" s="47"/>
      <c r="T5" s="36"/>
      <c r="U5" s="36"/>
      <c r="V5" s="36"/>
    </row>
    <row r="6" spans="1:22" s="37" customFormat="1" x14ac:dyDescent="0.25">
      <c r="A6" s="38" t="s">
        <v>19</v>
      </c>
      <c r="B6" s="16">
        <v>735.14530285000001</v>
      </c>
      <c r="C6" s="16">
        <v>4501.8169401200003</v>
      </c>
      <c r="D6" s="16">
        <v>5519.3417210500002</v>
      </c>
      <c r="E6" s="23">
        <f t="shared" si="2"/>
        <v>10756.30396402</v>
      </c>
      <c r="F6" s="16">
        <v>5519.3417210500002</v>
      </c>
      <c r="G6" s="16">
        <v>5039.2727445800001</v>
      </c>
      <c r="H6" s="16">
        <v>4658.4079866599996</v>
      </c>
      <c r="I6" s="23">
        <f t="shared" si="3"/>
        <v>15217.022452289999</v>
      </c>
      <c r="J6" s="16">
        <v>6157.4245700900001</v>
      </c>
      <c r="K6" s="16">
        <v>5521.9528947099989</v>
      </c>
      <c r="L6" s="16">
        <v>7230.52863282</v>
      </c>
      <c r="M6" s="23">
        <f t="shared" si="0"/>
        <v>18909.906097619998</v>
      </c>
      <c r="N6" s="16">
        <v>5962.6733487299998</v>
      </c>
      <c r="O6" s="16">
        <v>5511.8732274899994</v>
      </c>
      <c r="P6" s="16">
        <v>11847.71606839</v>
      </c>
      <c r="Q6" s="23">
        <f t="shared" si="1"/>
        <v>23322.26264461</v>
      </c>
      <c r="S6" s="47"/>
      <c r="T6" s="36"/>
      <c r="U6" s="36"/>
      <c r="V6" s="36"/>
    </row>
    <row r="7" spans="1:22" s="37" customFormat="1" x14ac:dyDescent="0.25">
      <c r="A7" s="38" t="s">
        <v>20</v>
      </c>
      <c r="B7" s="16">
        <v>4962.7742051000005</v>
      </c>
      <c r="C7" s="16">
        <v>5026.7400766000001</v>
      </c>
      <c r="D7" s="16">
        <v>6610.1206697299995</v>
      </c>
      <c r="E7" s="23">
        <f t="shared" si="2"/>
        <v>16599.634951430002</v>
      </c>
      <c r="F7" s="16">
        <v>6610.1206697299995</v>
      </c>
      <c r="G7" s="16">
        <v>4529.0361845799998</v>
      </c>
      <c r="H7" s="16">
        <v>4639.746449889999</v>
      </c>
      <c r="I7" s="23">
        <f t="shared" si="3"/>
        <v>15778.903304199999</v>
      </c>
      <c r="J7" s="16">
        <v>5566.427760992</v>
      </c>
      <c r="K7" s="16">
        <v>3913.2999901800003</v>
      </c>
      <c r="L7" s="16">
        <v>8575.7210340032925</v>
      </c>
      <c r="M7" s="23">
        <f t="shared" si="0"/>
        <v>18055.448785175293</v>
      </c>
      <c r="N7" s="16">
        <v>4716.6238042699997</v>
      </c>
      <c r="O7" s="16">
        <v>5685.8600816399994</v>
      </c>
      <c r="P7" s="16">
        <v>10603.699758770001</v>
      </c>
      <c r="Q7" s="23">
        <f t="shared" si="1"/>
        <v>21006.183644680001</v>
      </c>
      <c r="S7" s="47"/>
      <c r="T7" s="36"/>
      <c r="U7" s="36"/>
      <c r="V7" s="36"/>
    </row>
    <row r="8" spans="1:22" s="37" customFormat="1" x14ac:dyDescent="0.25">
      <c r="A8" s="38" t="s">
        <v>21</v>
      </c>
      <c r="B8" s="16">
        <v>262.64196787999998</v>
      </c>
      <c r="C8" s="16">
        <v>818.38999430999991</v>
      </c>
      <c r="D8" s="16">
        <v>522.53441298999996</v>
      </c>
      <c r="E8" s="23">
        <f t="shared" si="2"/>
        <v>1603.5663751799998</v>
      </c>
      <c r="F8" s="16">
        <v>522.53441298999996</v>
      </c>
      <c r="G8" s="16">
        <v>615.14202927999997</v>
      </c>
      <c r="H8" s="16">
        <v>429.85951719000002</v>
      </c>
      <c r="I8" s="23">
        <f t="shared" si="3"/>
        <v>1567.53595946</v>
      </c>
      <c r="J8" s="16">
        <v>667.35714661999998</v>
      </c>
      <c r="K8" s="16">
        <v>478.39612195000001</v>
      </c>
      <c r="L8" s="16">
        <v>927.13013381999997</v>
      </c>
      <c r="M8" s="23">
        <f t="shared" si="0"/>
        <v>2072.8834023899999</v>
      </c>
      <c r="N8" s="16">
        <v>690.23410047000004</v>
      </c>
      <c r="O8" s="16">
        <v>552.27479781</v>
      </c>
      <c r="P8" s="16">
        <v>832.70994324000003</v>
      </c>
      <c r="Q8" s="23">
        <f t="shared" si="1"/>
        <v>2075.2188415199998</v>
      </c>
      <c r="S8" s="47"/>
      <c r="T8" s="36"/>
      <c r="U8" s="36"/>
      <c r="V8" s="36"/>
    </row>
    <row r="9" spans="1:22" s="37" customFormat="1" x14ac:dyDescent="0.25">
      <c r="A9" s="38" t="s">
        <v>22</v>
      </c>
      <c r="B9" s="16">
        <v>371.23889577</v>
      </c>
      <c r="C9" s="16">
        <v>1358.8061223699999</v>
      </c>
      <c r="D9" s="16">
        <v>1407.6400285300001</v>
      </c>
      <c r="E9" s="23">
        <f t="shared" si="2"/>
        <v>3137.6850466699998</v>
      </c>
      <c r="F9" s="16">
        <v>1407.6400285300001</v>
      </c>
      <c r="G9" s="16">
        <v>1523.50995865</v>
      </c>
      <c r="H9" s="16">
        <v>1434.3993830600002</v>
      </c>
      <c r="I9" s="23">
        <f t="shared" si="3"/>
        <v>4365.5493702399999</v>
      </c>
      <c r="J9" s="16">
        <v>1583.9707186599999</v>
      </c>
      <c r="K9" s="16">
        <v>1473.4205219599999</v>
      </c>
      <c r="L9" s="16">
        <v>1908.5422248599998</v>
      </c>
      <c r="M9" s="23">
        <f t="shared" si="0"/>
        <v>4965.9334654799995</v>
      </c>
      <c r="N9" s="16">
        <v>1589.38274996</v>
      </c>
      <c r="O9" s="16">
        <v>1517.9480874200001</v>
      </c>
      <c r="P9" s="16">
        <v>1738.4812940499996</v>
      </c>
      <c r="Q9" s="23">
        <f t="shared" si="1"/>
        <v>4845.8121314299997</v>
      </c>
      <c r="S9" s="47"/>
      <c r="T9" s="36"/>
      <c r="U9" s="36"/>
      <c r="V9" s="36"/>
    </row>
    <row r="10" spans="1:22" s="37" customFormat="1" x14ac:dyDescent="0.25">
      <c r="A10" s="38" t="s">
        <v>23</v>
      </c>
      <c r="B10" s="16">
        <v>822.43360683999992</v>
      </c>
      <c r="C10" s="16">
        <v>868.07408512999996</v>
      </c>
      <c r="D10" s="16">
        <v>1907.97493818</v>
      </c>
      <c r="E10" s="23">
        <f t="shared" si="2"/>
        <v>3598.4826301499997</v>
      </c>
      <c r="F10" s="16">
        <v>1907.97493818</v>
      </c>
      <c r="G10" s="16">
        <v>1122.97465926</v>
      </c>
      <c r="H10" s="16">
        <v>1085.5398482000001</v>
      </c>
      <c r="I10" s="23">
        <f t="shared" si="3"/>
        <v>4116.4894456399998</v>
      </c>
      <c r="J10" s="16">
        <v>1028.0456516900001</v>
      </c>
      <c r="K10" s="16">
        <v>1396.07895887</v>
      </c>
      <c r="L10" s="16">
        <v>2321.8182120400002</v>
      </c>
      <c r="M10" s="23">
        <f t="shared" si="0"/>
        <v>4745.9428226</v>
      </c>
      <c r="N10" s="16">
        <v>1601.6763268700001</v>
      </c>
      <c r="O10" s="16">
        <v>1628.9452181500001</v>
      </c>
      <c r="P10" s="16">
        <v>2596.0085221199997</v>
      </c>
      <c r="Q10" s="23">
        <f t="shared" si="1"/>
        <v>5826.6300671400004</v>
      </c>
      <c r="S10" s="47"/>
      <c r="T10" s="36"/>
      <c r="U10" s="36"/>
      <c r="V10" s="36"/>
    </row>
    <row r="11" spans="1:22" s="37" customFormat="1" x14ac:dyDescent="0.25">
      <c r="A11" s="38" t="s">
        <v>24</v>
      </c>
      <c r="B11" s="16">
        <v>283.57093030999999</v>
      </c>
      <c r="C11" s="16">
        <v>316.13623231999998</v>
      </c>
      <c r="D11" s="16">
        <v>431.35372608000006</v>
      </c>
      <c r="E11" s="23">
        <f t="shared" si="2"/>
        <v>1031.06088871</v>
      </c>
      <c r="F11" s="16">
        <v>431.35372608000006</v>
      </c>
      <c r="G11" s="16">
        <v>288.40565320999997</v>
      </c>
      <c r="H11" s="16">
        <v>215.56056705</v>
      </c>
      <c r="I11" s="23">
        <f t="shared" si="3"/>
        <v>935.31994634</v>
      </c>
      <c r="J11" s="16">
        <v>491.54793608999995</v>
      </c>
      <c r="K11" s="16">
        <v>349.05507871000003</v>
      </c>
      <c r="L11" s="16">
        <v>787.79192579999994</v>
      </c>
      <c r="M11" s="23">
        <f t="shared" si="0"/>
        <v>1628.3949405999999</v>
      </c>
      <c r="N11" s="16">
        <v>442.86823422000003</v>
      </c>
      <c r="O11" s="16">
        <v>452.43791990000005</v>
      </c>
      <c r="P11" s="16">
        <v>705.63219447000006</v>
      </c>
      <c r="Q11" s="23">
        <f t="shared" si="1"/>
        <v>1600.9383485900003</v>
      </c>
      <c r="S11" s="47"/>
      <c r="T11" s="36"/>
      <c r="U11" s="36"/>
      <c r="V11" s="36"/>
    </row>
    <row r="12" spans="1:22" s="37" customFormat="1" x14ac:dyDescent="0.25">
      <c r="A12" s="38" t="s">
        <v>25</v>
      </c>
      <c r="B12" s="16">
        <v>206.49670098999999</v>
      </c>
      <c r="C12" s="16">
        <v>165.522448</v>
      </c>
      <c r="D12" s="16">
        <v>373.85871404999995</v>
      </c>
      <c r="E12" s="23">
        <f t="shared" si="2"/>
        <v>745.87786303999997</v>
      </c>
      <c r="F12" s="16">
        <v>373.85871404999995</v>
      </c>
      <c r="G12" s="16">
        <v>186.60655523</v>
      </c>
      <c r="H12" s="16">
        <v>176.35775093999999</v>
      </c>
      <c r="I12" s="23">
        <f t="shared" si="3"/>
        <v>736.82302021999988</v>
      </c>
      <c r="J12" s="16">
        <v>149.11173603000003</v>
      </c>
      <c r="K12" s="16">
        <v>199.59348506999999</v>
      </c>
      <c r="L12" s="16">
        <v>470.19264987999998</v>
      </c>
      <c r="M12" s="23">
        <f t="shared" si="0"/>
        <v>818.89787097999999</v>
      </c>
      <c r="N12" s="16">
        <v>135.79774693000002</v>
      </c>
      <c r="O12" s="16">
        <v>200.25801769999998</v>
      </c>
      <c r="P12" s="16">
        <v>487.07084884</v>
      </c>
      <c r="Q12" s="23">
        <f t="shared" si="1"/>
        <v>823.12661346999994</v>
      </c>
      <c r="S12" s="47"/>
      <c r="T12" s="36"/>
      <c r="U12" s="36"/>
      <c r="V12" s="36"/>
    </row>
    <row r="13" spans="1:22" s="37" customFormat="1" x14ac:dyDescent="0.25">
      <c r="A13" s="38" t="s">
        <v>26</v>
      </c>
      <c r="B13" s="16">
        <v>1327.7041253299999</v>
      </c>
      <c r="C13" s="16">
        <v>1699.8745048600001</v>
      </c>
      <c r="D13" s="16">
        <v>2443.4433382800003</v>
      </c>
      <c r="E13" s="23">
        <f t="shared" si="2"/>
        <v>5471.0219684700005</v>
      </c>
      <c r="F13" s="16">
        <v>2443.4433382800003</v>
      </c>
      <c r="G13" s="16">
        <v>1646.38266853</v>
      </c>
      <c r="H13" s="16">
        <v>2370.9880498000002</v>
      </c>
      <c r="I13" s="23">
        <f t="shared" si="3"/>
        <v>6460.814056610001</v>
      </c>
      <c r="J13" s="16">
        <v>2056.1931390499999</v>
      </c>
      <c r="K13" s="16">
        <v>2148.4988604800001</v>
      </c>
      <c r="L13" s="16">
        <v>3527.48582304</v>
      </c>
      <c r="M13" s="23">
        <f t="shared" si="0"/>
        <v>7732.17782257</v>
      </c>
      <c r="N13" s="16">
        <v>2303.8759695799999</v>
      </c>
      <c r="O13" s="16">
        <v>2160.8163878199998</v>
      </c>
      <c r="P13" s="16">
        <v>4879.8103376300005</v>
      </c>
      <c r="Q13" s="23">
        <f t="shared" si="1"/>
        <v>9344.5026950299998</v>
      </c>
      <c r="S13" s="47"/>
      <c r="T13" s="36"/>
      <c r="U13" s="36"/>
      <c r="V13" s="36"/>
    </row>
    <row r="14" spans="1:22" s="37" customFormat="1" x14ac:dyDescent="0.25">
      <c r="A14" s="38" t="s">
        <v>27</v>
      </c>
      <c r="B14" s="16">
        <v>225.71852587999999</v>
      </c>
      <c r="C14" s="16">
        <v>331.54705765</v>
      </c>
      <c r="D14" s="16">
        <v>269.89521250999996</v>
      </c>
      <c r="E14" s="23">
        <f t="shared" si="2"/>
        <v>827.16079603999992</v>
      </c>
      <c r="F14" s="16">
        <v>269.89521250999996</v>
      </c>
      <c r="G14" s="16">
        <v>307.27430821000002</v>
      </c>
      <c r="H14" s="16">
        <v>125.46677482</v>
      </c>
      <c r="I14" s="23">
        <f t="shared" si="3"/>
        <v>702.63629553999999</v>
      </c>
      <c r="J14" s="16">
        <v>256.97604025999999</v>
      </c>
      <c r="K14" s="16">
        <v>136.07218105999999</v>
      </c>
      <c r="L14" s="16">
        <v>229.08581140999999</v>
      </c>
      <c r="M14" s="23">
        <f t="shared" si="0"/>
        <v>622.13403272999994</v>
      </c>
      <c r="N14" s="16">
        <v>127.43657413000001</v>
      </c>
      <c r="O14" s="16">
        <v>166.04812153999998</v>
      </c>
      <c r="P14" s="16">
        <v>278.41796258000005</v>
      </c>
      <c r="Q14" s="23">
        <f t="shared" si="1"/>
        <v>571.90265825000006</v>
      </c>
      <c r="S14" s="47"/>
      <c r="T14" s="36"/>
      <c r="U14" s="36"/>
      <c r="V14" s="36"/>
    </row>
    <row r="15" spans="1:22" s="37" customFormat="1" x14ac:dyDescent="0.25">
      <c r="A15" s="38" t="s">
        <v>28</v>
      </c>
      <c r="B15" s="16">
        <v>288.74694046000002</v>
      </c>
      <c r="C15" s="16">
        <v>360.23291205999993</v>
      </c>
      <c r="D15" s="16">
        <v>513.60202165999999</v>
      </c>
      <c r="E15" s="23">
        <f t="shared" si="2"/>
        <v>1162.5818741799999</v>
      </c>
      <c r="F15" s="16">
        <v>513.60202165999999</v>
      </c>
      <c r="G15" s="16">
        <v>376.06947127000001</v>
      </c>
      <c r="H15" s="16">
        <v>308.08379703000003</v>
      </c>
      <c r="I15" s="23">
        <f t="shared" si="3"/>
        <v>1197.75528996</v>
      </c>
      <c r="J15" s="16">
        <v>331.38420084000001</v>
      </c>
      <c r="K15" s="16">
        <v>359.08931846000002</v>
      </c>
      <c r="L15" s="16">
        <v>615.03729754999995</v>
      </c>
      <c r="M15" s="23">
        <f t="shared" si="0"/>
        <v>1305.5108168500001</v>
      </c>
      <c r="N15" s="16">
        <v>1017.5597746499999</v>
      </c>
      <c r="O15" s="16">
        <v>449.10930194000002</v>
      </c>
      <c r="P15" s="16">
        <v>781.80275044000007</v>
      </c>
      <c r="Q15" s="23">
        <f t="shared" si="1"/>
        <v>2248.47182703</v>
      </c>
      <c r="S15" s="47"/>
      <c r="T15" s="36"/>
      <c r="U15" s="36"/>
      <c r="V15" s="36"/>
    </row>
    <row r="16" spans="1:22" s="37" customFormat="1" x14ac:dyDescent="0.25">
      <c r="A16" s="38" t="s">
        <v>29</v>
      </c>
      <c r="B16" s="16">
        <v>1144.31429398</v>
      </c>
      <c r="C16" s="16">
        <v>766.63915251999993</v>
      </c>
      <c r="D16" s="16">
        <v>1344.3806535799999</v>
      </c>
      <c r="E16" s="23">
        <f t="shared" si="2"/>
        <v>3255.3341000800001</v>
      </c>
      <c r="F16" s="16">
        <v>1344.3806535799999</v>
      </c>
      <c r="G16" s="16">
        <v>1000.31154545</v>
      </c>
      <c r="H16" s="16">
        <v>811.16870316999996</v>
      </c>
      <c r="I16" s="23">
        <f t="shared" si="3"/>
        <v>3155.8609021999996</v>
      </c>
      <c r="J16" s="16">
        <v>1046.39069208</v>
      </c>
      <c r="K16" s="16">
        <v>812.94648832999997</v>
      </c>
      <c r="L16" s="16">
        <v>1702.7182740999999</v>
      </c>
      <c r="M16" s="23">
        <f t="shared" si="0"/>
        <v>3562.0554545099999</v>
      </c>
      <c r="N16" s="16">
        <v>1008.33241419</v>
      </c>
      <c r="O16" s="16">
        <v>989.72644406999996</v>
      </c>
      <c r="P16" s="16">
        <v>1502.8801036499999</v>
      </c>
      <c r="Q16" s="23">
        <f t="shared" si="1"/>
        <v>3500.9389619099998</v>
      </c>
      <c r="S16" s="47"/>
      <c r="T16" s="36"/>
      <c r="U16" s="36"/>
      <c r="V16" s="36"/>
    </row>
    <row r="17" spans="1:22" s="37" customFormat="1" x14ac:dyDescent="0.25">
      <c r="A17" s="38" t="s">
        <v>30</v>
      </c>
      <c r="B17" s="16">
        <v>1608.9100767800001</v>
      </c>
      <c r="C17" s="16">
        <v>1963.5124323330001</v>
      </c>
      <c r="D17" s="16">
        <v>1577.80177738</v>
      </c>
      <c r="E17" s="23">
        <f t="shared" si="2"/>
        <v>5150.2242864930004</v>
      </c>
      <c r="F17" s="16">
        <v>1577.80177738</v>
      </c>
      <c r="G17" s="16">
        <v>2612.5812853899997</v>
      </c>
      <c r="H17" s="16">
        <v>1355.81118782</v>
      </c>
      <c r="I17" s="23">
        <f t="shared" si="3"/>
        <v>5546.1942505899997</v>
      </c>
      <c r="J17" s="16">
        <v>1877.6020876999999</v>
      </c>
      <c r="K17" s="16">
        <v>857.58431724100001</v>
      </c>
      <c r="L17" s="16">
        <v>3398.0214339400004</v>
      </c>
      <c r="M17" s="23">
        <f t="shared" si="0"/>
        <v>6133.2078388810005</v>
      </c>
      <c r="N17" s="16">
        <v>2294.4258684899996</v>
      </c>
      <c r="O17" s="16">
        <v>1729.6382885599999</v>
      </c>
      <c r="P17" s="16">
        <v>2591.9460397899998</v>
      </c>
      <c r="Q17" s="23">
        <f t="shared" si="1"/>
        <v>6616.0101968399995</v>
      </c>
      <c r="S17" s="47"/>
      <c r="T17" s="36"/>
      <c r="U17" s="36"/>
      <c r="V17" s="36"/>
    </row>
    <row r="18" spans="1:22" s="37" customFormat="1" x14ac:dyDescent="0.25">
      <c r="A18" s="38" t="s">
        <v>31</v>
      </c>
      <c r="B18" s="16">
        <v>269.96522974999999</v>
      </c>
      <c r="C18" s="16">
        <v>335.65967863999998</v>
      </c>
      <c r="D18" s="16">
        <v>520.49575477000008</v>
      </c>
      <c r="E18" s="23">
        <f t="shared" si="2"/>
        <v>1126.12066316</v>
      </c>
      <c r="F18" s="16">
        <v>520.49575477000008</v>
      </c>
      <c r="G18" s="16">
        <v>259.55213945999992</v>
      </c>
      <c r="H18" s="16">
        <v>241.57928446</v>
      </c>
      <c r="I18" s="23">
        <f t="shared" si="3"/>
        <v>1021.6271786899999</v>
      </c>
      <c r="J18" s="16">
        <v>283.85909977</v>
      </c>
      <c r="K18" s="16">
        <v>416.91733502999995</v>
      </c>
      <c r="L18" s="16">
        <v>426.03366964000003</v>
      </c>
      <c r="M18" s="23">
        <f t="shared" si="0"/>
        <v>1126.81010444</v>
      </c>
      <c r="N18" s="16">
        <v>426.79728475000002</v>
      </c>
      <c r="O18" s="16">
        <v>271.82377391</v>
      </c>
      <c r="P18" s="16">
        <v>426.12973567999995</v>
      </c>
      <c r="Q18" s="23">
        <f t="shared" si="1"/>
        <v>1124.7507943400001</v>
      </c>
      <c r="S18" s="47"/>
      <c r="T18" s="36"/>
      <c r="U18" s="36"/>
      <c r="V18" s="36"/>
    </row>
    <row r="19" spans="1:22" s="37" customFormat="1" x14ac:dyDescent="0.25">
      <c r="A19" s="38" t="s">
        <v>32</v>
      </c>
      <c r="B19" s="16">
        <v>3287.6793173699998</v>
      </c>
      <c r="C19" s="16">
        <v>2856.75461903</v>
      </c>
      <c r="D19" s="16">
        <v>4601.5628795199991</v>
      </c>
      <c r="E19" s="23">
        <f t="shared" si="2"/>
        <v>10745.99681592</v>
      </c>
      <c r="F19" s="16">
        <v>4601.5628795199991</v>
      </c>
      <c r="G19" s="16">
        <v>3383.2758553499998</v>
      </c>
      <c r="H19" s="16">
        <v>2583.4855618799998</v>
      </c>
      <c r="I19" s="23">
        <f t="shared" si="3"/>
        <v>10568.324296749999</v>
      </c>
      <c r="J19" s="16">
        <v>4415.7491910299996</v>
      </c>
      <c r="K19" s="16">
        <v>2889.1534936400003</v>
      </c>
      <c r="L19" s="16">
        <v>6442.2156114599993</v>
      </c>
      <c r="M19" s="23">
        <f t="shared" si="0"/>
        <v>13747.11829613</v>
      </c>
      <c r="N19" s="16">
        <v>3502.7804792599995</v>
      </c>
      <c r="O19" s="16">
        <v>3249.18955938</v>
      </c>
      <c r="P19" s="16">
        <v>5845.6675135600008</v>
      </c>
      <c r="Q19" s="23">
        <f t="shared" si="1"/>
        <v>12597.637552200002</v>
      </c>
      <c r="S19" s="47"/>
      <c r="T19" s="36"/>
      <c r="U19" s="36"/>
      <c r="V19" s="36"/>
    </row>
    <row r="20" spans="1:22" s="37" customFormat="1" x14ac:dyDescent="0.25">
      <c r="A20" s="38" t="s">
        <v>33</v>
      </c>
      <c r="B20" s="16">
        <v>403.74020715999995</v>
      </c>
      <c r="C20" s="16">
        <v>243.29156989000001</v>
      </c>
      <c r="D20" s="16">
        <v>449.95459259000006</v>
      </c>
      <c r="E20" s="23">
        <f t="shared" si="2"/>
        <v>1096.98636964</v>
      </c>
      <c r="F20" s="16">
        <v>449.95459259000006</v>
      </c>
      <c r="G20" s="16">
        <v>235.67265645999998</v>
      </c>
      <c r="H20" s="16">
        <v>260.59769462000003</v>
      </c>
      <c r="I20" s="23">
        <f t="shared" si="3"/>
        <v>946.22494367000013</v>
      </c>
      <c r="J20" s="16">
        <v>148.93487473000002</v>
      </c>
      <c r="K20" s="16">
        <v>190.15126323000001</v>
      </c>
      <c r="L20" s="16">
        <v>424.92262717</v>
      </c>
      <c r="M20" s="23">
        <f t="shared" si="0"/>
        <v>764.00876513000003</v>
      </c>
      <c r="N20" s="16">
        <v>206.33459643999998</v>
      </c>
      <c r="O20" s="16">
        <v>295.02132208000006</v>
      </c>
      <c r="P20" s="16">
        <v>489.51291552999999</v>
      </c>
      <c r="Q20" s="23">
        <f t="shared" si="1"/>
        <v>990.86883405000003</v>
      </c>
      <c r="S20" s="47"/>
      <c r="T20" s="36"/>
      <c r="U20" s="36"/>
      <c r="V20" s="36"/>
    </row>
    <row r="21" spans="1:22" s="37" customFormat="1" x14ac:dyDescent="0.25">
      <c r="A21" s="38" t="s">
        <v>34</v>
      </c>
      <c r="B21" s="16">
        <v>452.17242955</v>
      </c>
      <c r="C21" s="16">
        <v>545.68109898</v>
      </c>
      <c r="D21" s="16">
        <v>1022.02270947</v>
      </c>
      <c r="E21" s="23">
        <f t="shared" si="2"/>
        <v>2019.8762379999998</v>
      </c>
      <c r="F21" s="16">
        <v>1022.02270947</v>
      </c>
      <c r="G21" s="16">
        <v>654.28218335999986</v>
      </c>
      <c r="H21" s="16">
        <v>502.86279258999997</v>
      </c>
      <c r="I21" s="23">
        <f t="shared" si="3"/>
        <v>2179.16768542</v>
      </c>
      <c r="J21" s="16">
        <v>555.16025836999995</v>
      </c>
      <c r="K21" s="16">
        <v>619.77879798000004</v>
      </c>
      <c r="L21" s="16">
        <v>962.79808194000009</v>
      </c>
      <c r="M21" s="23">
        <f t="shared" si="0"/>
        <v>2137.7371382900001</v>
      </c>
      <c r="N21" s="16">
        <v>660.38905834000002</v>
      </c>
      <c r="O21" s="16">
        <v>658.29893448000007</v>
      </c>
      <c r="P21" s="16">
        <v>1078.8269625899998</v>
      </c>
      <c r="Q21" s="23">
        <f t="shared" si="1"/>
        <v>2397.5149554099999</v>
      </c>
      <c r="S21" s="47"/>
      <c r="T21" s="36"/>
      <c r="U21" s="36"/>
      <c r="V21" s="36"/>
    </row>
    <row r="22" spans="1:22" s="37" customFormat="1" x14ac:dyDescent="0.25">
      <c r="A22" s="38" t="s">
        <v>35</v>
      </c>
      <c r="B22" s="16">
        <v>89.468595919999999</v>
      </c>
      <c r="C22" s="16">
        <v>80.519233870000008</v>
      </c>
      <c r="D22" s="16">
        <v>173.00811748000001</v>
      </c>
      <c r="E22" s="23">
        <f t="shared" si="2"/>
        <v>342.99594726999999</v>
      </c>
      <c r="F22" s="16">
        <v>173.00811748000001</v>
      </c>
      <c r="G22" s="16">
        <v>125.99331756999999</v>
      </c>
      <c r="H22" s="16">
        <v>80.133974640000005</v>
      </c>
      <c r="I22" s="23">
        <f t="shared" si="3"/>
        <v>379.13540969000002</v>
      </c>
      <c r="J22" s="16">
        <v>109.51167479999999</v>
      </c>
      <c r="K22" s="16">
        <v>100.68170437000001</v>
      </c>
      <c r="L22" s="16">
        <v>237.2060625</v>
      </c>
      <c r="M22" s="23">
        <f t="shared" si="0"/>
        <v>447.39944166999999</v>
      </c>
      <c r="N22" s="16">
        <v>91.840195819999991</v>
      </c>
      <c r="O22" s="16">
        <v>94.625437869999999</v>
      </c>
      <c r="P22" s="16">
        <v>243.74226392000003</v>
      </c>
      <c r="Q22" s="23">
        <f t="shared" si="1"/>
        <v>430.20789761000003</v>
      </c>
      <c r="S22" s="47"/>
      <c r="T22" s="36"/>
      <c r="U22" s="36"/>
      <c r="V22" s="36"/>
    </row>
    <row r="23" spans="1:22" s="37" customFormat="1" x14ac:dyDescent="0.25">
      <c r="A23" s="38" t="s">
        <v>36</v>
      </c>
      <c r="B23" s="16">
        <v>260.74721896</v>
      </c>
      <c r="C23" s="16">
        <v>237.45690819000001</v>
      </c>
      <c r="D23" s="16">
        <v>622.14989270000001</v>
      </c>
      <c r="E23" s="23">
        <f t="shared" si="2"/>
        <v>1120.35401985</v>
      </c>
      <c r="F23" s="16">
        <v>622.14989270000001</v>
      </c>
      <c r="G23" s="16">
        <v>258.42839827</v>
      </c>
      <c r="H23" s="16">
        <v>338.23572065999997</v>
      </c>
      <c r="I23" s="23">
        <f t="shared" si="3"/>
        <v>1218.8140116300001</v>
      </c>
      <c r="J23" s="16">
        <v>399.05986858</v>
      </c>
      <c r="K23" s="16">
        <v>361.02339562000003</v>
      </c>
      <c r="L23" s="16">
        <v>838.61340323000002</v>
      </c>
      <c r="M23" s="23">
        <f t="shared" si="0"/>
        <v>1598.6966674300002</v>
      </c>
      <c r="N23" s="16">
        <v>469.90764037999998</v>
      </c>
      <c r="O23" s="16">
        <v>322.65409373</v>
      </c>
      <c r="P23" s="16">
        <v>805.40094815999998</v>
      </c>
      <c r="Q23" s="23">
        <f t="shared" si="1"/>
        <v>1597.96268227</v>
      </c>
      <c r="S23" s="47"/>
      <c r="T23" s="36"/>
      <c r="U23" s="36"/>
      <c r="V23" s="36"/>
    </row>
    <row r="24" spans="1:22" s="37" customFormat="1" x14ac:dyDescent="0.25">
      <c r="A24" s="38" t="s">
        <v>37</v>
      </c>
      <c r="B24" s="16">
        <v>483.89545479000003</v>
      </c>
      <c r="C24" s="16">
        <v>923.56098673999998</v>
      </c>
      <c r="D24" s="16">
        <v>2491.3690185600003</v>
      </c>
      <c r="E24" s="23">
        <f t="shared" si="2"/>
        <v>3898.8254600900004</v>
      </c>
      <c r="F24" s="16">
        <v>2491.3690185600003</v>
      </c>
      <c r="G24" s="16">
        <v>1050.1311223999999</v>
      </c>
      <c r="H24" s="16">
        <v>773.71215306999989</v>
      </c>
      <c r="I24" s="23">
        <f t="shared" si="3"/>
        <v>4315.2122940299996</v>
      </c>
      <c r="J24" s="16">
        <v>1071.7600588800001</v>
      </c>
      <c r="K24" s="16">
        <v>860.47906820000003</v>
      </c>
      <c r="L24" s="16">
        <v>1673.9994251300002</v>
      </c>
      <c r="M24" s="23">
        <f t="shared" si="0"/>
        <v>3606.2385522100003</v>
      </c>
      <c r="N24" s="16">
        <v>1126.8654368499999</v>
      </c>
      <c r="O24" s="16">
        <v>867.25012991000006</v>
      </c>
      <c r="P24" s="16">
        <v>2086.5197906799999</v>
      </c>
      <c r="Q24" s="23">
        <f t="shared" si="1"/>
        <v>4080.63535744</v>
      </c>
      <c r="S24" s="47"/>
      <c r="T24" s="36"/>
      <c r="U24" s="36"/>
      <c r="V24" s="36"/>
    </row>
    <row r="25" spans="1:22" s="37" customFormat="1" x14ac:dyDescent="0.25">
      <c r="A25" s="38" t="s">
        <v>38</v>
      </c>
      <c r="B25" s="16">
        <v>91.147614490000009</v>
      </c>
      <c r="C25" s="16">
        <v>230.15109353</v>
      </c>
      <c r="D25" s="16">
        <v>352.97005944</v>
      </c>
      <c r="E25" s="23">
        <f t="shared" si="2"/>
        <v>674.26876745999994</v>
      </c>
      <c r="F25" s="16">
        <v>352.97005944</v>
      </c>
      <c r="G25" s="16">
        <v>150.70797676999999</v>
      </c>
      <c r="H25" s="16">
        <v>98.102428250000003</v>
      </c>
      <c r="I25" s="23">
        <f t="shared" si="3"/>
        <v>601.78046445999996</v>
      </c>
      <c r="J25" s="16">
        <v>140.64848416000004</v>
      </c>
      <c r="K25" s="16">
        <v>180.31473635000003</v>
      </c>
      <c r="L25" s="16">
        <v>381.77004702999994</v>
      </c>
      <c r="M25" s="23">
        <f t="shared" si="0"/>
        <v>702.73326754000004</v>
      </c>
      <c r="N25" s="16">
        <v>169.27372013999999</v>
      </c>
      <c r="O25" s="16">
        <v>219.38535045999998</v>
      </c>
      <c r="P25" s="16">
        <v>444.95124636000003</v>
      </c>
      <c r="Q25" s="23">
        <f t="shared" si="1"/>
        <v>833.61031695999998</v>
      </c>
      <c r="S25" s="47"/>
      <c r="T25" s="36"/>
      <c r="U25" s="36"/>
      <c r="V25" s="36"/>
    </row>
    <row r="26" spans="1:22" s="37" customFormat="1" x14ac:dyDescent="0.25">
      <c r="A26" s="38" t="s">
        <v>39</v>
      </c>
      <c r="B26" s="16">
        <v>67.693177000000006</v>
      </c>
      <c r="C26" s="16">
        <v>240.28568935999999</v>
      </c>
      <c r="D26" s="16">
        <v>252.89089754</v>
      </c>
      <c r="E26" s="23">
        <f t="shared" si="2"/>
        <v>560.86976389999995</v>
      </c>
      <c r="F26" s="16">
        <v>252.89089754</v>
      </c>
      <c r="G26" s="16">
        <v>277.57723663999997</v>
      </c>
      <c r="H26" s="16">
        <v>194.10664428999999</v>
      </c>
      <c r="I26" s="23">
        <f t="shared" si="3"/>
        <v>724.57477846999996</v>
      </c>
      <c r="J26" s="16">
        <v>116.1785637</v>
      </c>
      <c r="K26" s="16">
        <v>226.24238417000001</v>
      </c>
      <c r="L26" s="16">
        <v>370.71379084000006</v>
      </c>
      <c r="M26" s="23">
        <f t="shared" si="0"/>
        <v>713.13473871000008</v>
      </c>
      <c r="N26" s="16">
        <v>167.89761590999998</v>
      </c>
      <c r="O26" s="16">
        <v>201.06186525999999</v>
      </c>
      <c r="P26" s="16">
        <v>614.90184384000008</v>
      </c>
      <c r="Q26" s="23">
        <f t="shared" si="1"/>
        <v>983.86132501000009</v>
      </c>
      <c r="S26" s="47"/>
      <c r="T26" s="36"/>
      <c r="U26" s="36"/>
      <c r="V26" s="36"/>
    </row>
    <row r="27" spans="1:22" s="37" customFormat="1" ht="13" x14ac:dyDescent="0.3">
      <c r="A27" s="40" t="s">
        <v>105</v>
      </c>
      <c r="B27" s="41">
        <f t="shared" ref="B27:Q27" si="4">SUM(B4:B26)</f>
        <v>59971.673700380008</v>
      </c>
      <c r="C27" s="41">
        <f t="shared" si="4"/>
        <v>63094.386960952994</v>
      </c>
      <c r="D27" s="41">
        <f t="shared" si="4"/>
        <v>83588.677361759997</v>
      </c>
      <c r="E27" s="41">
        <f t="shared" si="4"/>
        <v>206654.738023093</v>
      </c>
      <c r="F27" s="41">
        <f t="shared" si="4"/>
        <v>81170.705931050004</v>
      </c>
      <c r="G27" s="41">
        <f t="shared" si="4"/>
        <v>59082.653438499998</v>
      </c>
      <c r="H27" s="41">
        <f t="shared" si="4"/>
        <v>55121.250616500001</v>
      </c>
      <c r="I27" s="41">
        <f t="shared" si="4"/>
        <v>195374.60998605</v>
      </c>
      <c r="J27" s="41">
        <f t="shared" si="4"/>
        <v>69381.794828052007</v>
      </c>
      <c r="K27" s="41">
        <f t="shared" si="4"/>
        <v>54422.565158151003</v>
      </c>
      <c r="L27" s="41">
        <f t="shared" si="4"/>
        <v>100669.03892668329</v>
      </c>
      <c r="M27" s="41">
        <f t="shared" si="4"/>
        <v>224473.39891288624</v>
      </c>
      <c r="N27" s="41">
        <f t="shared" si="4"/>
        <v>66654.460994090012</v>
      </c>
      <c r="O27" s="41">
        <f t="shared" si="4"/>
        <v>76645.094108840014</v>
      </c>
      <c r="P27" s="41">
        <f t="shared" si="4"/>
        <v>119246.18360040996</v>
      </c>
      <c r="Q27" s="41">
        <f t="shared" si="4"/>
        <v>262545.73870334</v>
      </c>
      <c r="S27" s="47"/>
      <c r="T27" s="36"/>
      <c r="U27" s="36"/>
      <c r="V27" s="36"/>
    </row>
    <row r="28" spans="1:22" s="37" customFormat="1" x14ac:dyDescent="0.25">
      <c r="A28" s="38" t="s">
        <v>122</v>
      </c>
      <c r="B28" s="16">
        <v>1221.88881395</v>
      </c>
      <c r="C28" s="16">
        <v>0</v>
      </c>
      <c r="D28" s="16">
        <v>0</v>
      </c>
      <c r="E28" s="23">
        <f t="shared" si="2"/>
        <v>1221.88881395</v>
      </c>
      <c r="F28" s="16">
        <v>0</v>
      </c>
      <c r="G28" s="16">
        <v>0</v>
      </c>
      <c r="H28" s="16">
        <v>0</v>
      </c>
      <c r="I28" s="23">
        <f t="shared" si="3"/>
        <v>0</v>
      </c>
      <c r="J28" s="16">
        <v>0</v>
      </c>
      <c r="K28" s="16">
        <v>7.6</v>
      </c>
      <c r="L28" s="16">
        <v>7.6</v>
      </c>
      <c r="M28" s="23">
        <f t="shared" si="0"/>
        <v>15.2</v>
      </c>
      <c r="N28" s="16">
        <v>7.6</v>
      </c>
      <c r="O28" s="36"/>
      <c r="P28" s="16">
        <v>0</v>
      </c>
      <c r="Q28" s="23">
        <f t="shared" si="1"/>
        <v>7.6</v>
      </c>
      <c r="S28" s="47"/>
      <c r="T28" s="36"/>
      <c r="U28" s="36"/>
      <c r="V28" s="36"/>
    </row>
    <row r="29" spans="1:22" s="37" customFormat="1" x14ac:dyDescent="0.25">
      <c r="A29" s="38" t="s">
        <v>124</v>
      </c>
      <c r="B29" s="16"/>
      <c r="C29" s="16">
        <v>0</v>
      </c>
      <c r="D29" s="16">
        <v>0</v>
      </c>
      <c r="E29" s="23">
        <f t="shared" si="2"/>
        <v>0</v>
      </c>
      <c r="F29" s="16">
        <v>0</v>
      </c>
      <c r="G29" s="16">
        <v>0</v>
      </c>
      <c r="H29" s="16">
        <v>0</v>
      </c>
      <c r="I29" s="23">
        <f t="shared" si="3"/>
        <v>0</v>
      </c>
      <c r="J29" s="16">
        <v>0</v>
      </c>
      <c r="K29" s="16">
        <v>0</v>
      </c>
      <c r="L29" s="16">
        <v>3649.4</v>
      </c>
      <c r="M29" s="23">
        <f t="shared" si="0"/>
        <v>3649.4</v>
      </c>
      <c r="N29" s="16"/>
      <c r="O29" s="16">
        <v>15776.2</v>
      </c>
      <c r="P29" s="16">
        <v>1535.6333333333332</v>
      </c>
      <c r="Q29" s="23">
        <f t="shared" si="1"/>
        <v>17311.833333333336</v>
      </c>
      <c r="S29" s="47"/>
      <c r="T29" s="36"/>
      <c r="U29" s="36"/>
      <c r="V29" s="36"/>
    </row>
    <row r="30" spans="1:22" s="37" customFormat="1" x14ac:dyDescent="0.25">
      <c r="A30" s="38" t="s">
        <v>125</v>
      </c>
      <c r="B30" s="16"/>
      <c r="C30" s="16">
        <v>0</v>
      </c>
      <c r="D30" s="16">
        <v>0</v>
      </c>
      <c r="E30" s="23">
        <f t="shared" si="2"/>
        <v>0</v>
      </c>
      <c r="F30" s="16">
        <v>0</v>
      </c>
      <c r="G30" s="16">
        <v>0</v>
      </c>
      <c r="H30" s="16">
        <v>0</v>
      </c>
      <c r="I30" s="23">
        <f t="shared" si="3"/>
        <v>0</v>
      </c>
      <c r="J30" s="16">
        <v>0</v>
      </c>
      <c r="K30" s="16">
        <v>0</v>
      </c>
      <c r="L30" s="16">
        <v>0</v>
      </c>
      <c r="M30" s="23">
        <f t="shared" si="0"/>
        <v>0</v>
      </c>
      <c r="N30" s="16"/>
      <c r="O30" s="16"/>
      <c r="P30" s="16">
        <v>0</v>
      </c>
      <c r="Q30" s="23">
        <f t="shared" si="1"/>
        <v>0</v>
      </c>
      <c r="S30" s="47"/>
      <c r="T30" s="36"/>
      <c r="U30" s="36"/>
      <c r="V30" s="36"/>
    </row>
    <row r="31" spans="1:22" s="37" customFormat="1" ht="13" x14ac:dyDescent="0.3">
      <c r="A31" s="40" t="s">
        <v>104</v>
      </c>
      <c r="B31" s="41">
        <f>B27-B28-B29-B30</f>
        <v>58749.78488643001</v>
      </c>
      <c r="C31" s="41">
        <f>C27-C28-C29-C30</f>
        <v>63094.386960952994</v>
      </c>
      <c r="D31" s="41">
        <f>D27-D28-D29-D30</f>
        <v>83588.677361759997</v>
      </c>
      <c r="E31" s="41">
        <f t="shared" ref="E31:P31" si="5">E27-E28-E29-E30</f>
        <v>205432.84920914299</v>
      </c>
      <c r="F31" s="41">
        <f>F27-F28-F29-F30</f>
        <v>81170.705931050004</v>
      </c>
      <c r="G31" s="41">
        <f>G27-G28-G29-G30</f>
        <v>59082.653438499998</v>
      </c>
      <c r="H31" s="41">
        <f>H27-H28-H29-H30</f>
        <v>55121.250616500001</v>
      </c>
      <c r="I31" s="41">
        <f>I27-I28-I29-I30</f>
        <v>195374.60998605</v>
      </c>
      <c r="J31" s="41">
        <f t="shared" si="5"/>
        <v>69381.794828052007</v>
      </c>
      <c r="K31" s="41">
        <f t="shared" si="5"/>
        <v>54414.965158151004</v>
      </c>
      <c r="L31" s="41">
        <f t="shared" si="5"/>
        <v>97012.038926683294</v>
      </c>
      <c r="M31" s="41">
        <f t="shared" si="5"/>
        <v>220808.79891288624</v>
      </c>
      <c r="N31" s="41">
        <f t="shared" si="5"/>
        <v>66646.860994090006</v>
      </c>
      <c r="O31" s="41">
        <f t="shared" si="5"/>
        <v>60868.894108840017</v>
      </c>
      <c r="P31" s="41">
        <f t="shared" si="5"/>
        <v>117710.55026707663</v>
      </c>
      <c r="Q31" s="41">
        <f>Q27-Q28-Q29-Q30</f>
        <v>245226.30537000668</v>
      </c>
      <c r="S31" s="47"/>
      <c r="T31" s="36"/>
      <c r="U31" s="36"/>
      <c r="V31" s="36"/>
    </row>
    <row r="32" spans="1:22" ht="14" x14ac:dyDescent="0.3">
      <c r="A32" s="9" t="s">
        <v>100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22" x14ac:dyDescent="0.25">
      <c r="A33" s="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22" ht="15.5" x14ac:dyDescent="0.35">
      <c r="A34" s="8" t="s">
        <v>193</v>
      </c>
      <c r="F34" s="1"/>
      <c r="G34" s="1"/>
      <c r="H34" s="1"/>
      <c r="I34" s="10"/>
      <c r="J34" s="1"/>
      <c r="K34" s="1"/>
      <c r="L34" s="1"/>
      <c r="M34" s="10"/>
      <c r="N34" s="1"/>
      <c r="O34" s="1"/>
      <c r="P34" s="1"/>
      <c r="Q34" s="10" t="s">
        <v>118</v>
      </c>
    </row>
    <row r="35" spans="1:22" ht="13" x14ac:dyDescent="0.3">
      <c r="A35" s="58" t="s">
        <v>87</v>
      </c>
      <c r="B35" s="56" t="s">
        <v>196</v>
      </c>
      <c r="C35" s="56"/>
      <c r="D35" s="56"/>
      <c r="E35" s="56"/>
      <c r="F35" s="56" t="s">
        <v>197</v>
      </c>
      <c r="G35" s="56"/>
      <c r="H35" s="56"/>
      <c r="I35" s="56"/>
      <c r="J35" s="56" t="s">
        <v>198</v>
      </c>
      <c r="K35" s="56"/>
      <c r="L35" s="56"/>
      <c r="M35" s="56"/>
      <c r="N35" s="56" t="s">
        <v>199</v>
      </c>
      <c r="O35" s="56"/>
      <c r="P35" s="56"/>
      <c r="Q35" s="56"/>
    </row>
    <row r="36" spans="1:22" ht="13" x14ac:dyDescent="0.3">
      <c r="A36" s="58"/>
      <c r="B36" s="2" t="s">
        <v>77</v>
      </c>
      <c r="C36" s="2" t="s">
        <v>81</v>
      </c>
      <c r="D36" s="2" t="s">
        <v>82</v>
      </c>
      <c r="E36" s="2" t="s">
        <v>106</v>
      </c>
      <c r="F36" s="2" t="s">
        <v>107</v>
      </c>
      <c r="G36" s="2" t="s">
        <v>108</v>
      </c>
      <c r="H36" s="2" t="s">
        <v>109</v>
      </c>
      <c r="I36" s="2" t="s">
        <v>106</v>
      </c>
      <c r="J36" s="33" t="s">
        <v>110</v>
      </c>
      <c r="K36" s="33" t="s">
        <v>111</v>
      </c>
      <c r="L36" s="33" t="s">
        <v>112</v>
      </c>
      <c r="M36" s="33" t="s">
        <v>106</v>
      </c>
      <c r="N36" s="2" t="s">
        <v>113</v>
      </c>
      <c r="O36" s="2" t="s">
        <v>114</v>
      </c>
      <c r="P36" s="2" t="s">
        <v>115</v>
      </c>
      <c r="Q36" s="2" t="s">
        <v>106</v>
      </c>
    </row>
    <row r="37" spans="1:22" s="37" customFormat="1" x14ac:dyDescent="0.25">
      <c r="A37" s="38" t="s">
        <v>17</v>
      </c>
      <c r="B37" s="16">
        <v>13052.416070149997</v>
      </c>
      <c r="C37" s="16">
        <v>16958.470659749997</v>
      </c>
      <c r="D37" s="16">
        <v>17079.31311436</v>
      </c>
      <c r="E37" s="23">
        <f>SUM(B37:D37)</f>
        <v>47090.199844259994</v>
      </c>
      <c r="F37" s="16">
        <v>16065.279254040001</v>
      </c>
      <c r="G37" s="16">
        <v>15265.884916960002</v>
      </c>
      <c r="H37" s="16">
        <v>14687.302799290001</v>
      </c>
      <c r="I37" s="23">
        <f t="shared" ref="I37:I65" si="6">SUM(F37:H37)</f>
        <v>46018.466970290006</v>
      </c>
      <c r="J37" s="16">
        <v>12881.080738211484</v>
      </c>
      <c r="K37" s="16">
        <v>24714.32266509187</v>
      </c>
      <c r="L37" s="16">
        <v>15516.737702940001</v>
      </c>
      <c r="M37" s="23">
        <f t="shared" ref="M37:M65" si="7">SUM(J37:L37)</f>
        <v>53112.141106243354</v>
      </c>
      <c r="N37" s="16">
        <f>13568.31527164-41.3802374699808</f>
        <v>13526.935034170019</v>
      </c>
      <c r="O37" s="16">
        <v>17812.410016409998</v>
      </c>
      <c r="P37" s="16">
        <v>19349.859332809996</v>
      </c>
      <c r="Q37" s="23">
        <f t="shared" ref="Q37:Q65" si="8">SUM(N37:P37)</f>
        <v>50689.20438339001</v>
      </c>
      <c r="S37" s="47"/>
      <c r="T37" s="36"/>
      <c r="U37" s="36"/>
      <c r="V37" s="36"/>
    </row>
    <row r="38" spans="1:22" s="37" customFormat="1" x14ac:dyDescent="0.25">
      <c r="A38" s="38" t="s">
        <v>18</v>
      </c>
      <c r="B38" s="16">
        <v>5205.7796713199996</v>
      </c>
      <c r="C38" s="16">
        <v>8330.5135785599996</v>
      </c>
      <c r="D38" s="16">
        <v>8810.556047449998</v>
      </c>
      <c r="E38" s="23">
        <f t="shared" ref="E38:E65" si="9">SUM(B38:D38)</f>
        <v>22346.849297329998</v>
      </c>
      <c r="F38" s="16">
        <v>5955.3303910499999</v>
      </c>
      <c r="G38" s="16">
        <v>6633.4010291300001</v>
      </c>
      <c r="H38" s="16">
        <v>8157.3353441799991</v>
      </c>
      <c r="I38" s="23">
        <f t="shared" si="6"/>
        <v>20746.066764359999</v>
      </c>
      <c r="J38" s="16">
        <v>9013.1160049038299</v>
      </c>
      <c r="K38" s="16">
        <v>10206.785269718786</v>
      </c>
      <c r="L38" s="16">
        <v>7439.3470444900004</v>
      </c>
      <c r="M38" s="23">
        <f t="shared" si="7"/>
        <v>26659.248319112616</v>
      </c>
      <c r="N38" s="16">
        <v>7239.4711837899986</v>
      </c>
      <c r="O38" s="16">
        <v>7142.43324072</v>
      </c>
      <c r="P38" s="16">
        <v>10480.280300229999</v>
      </c>
      <c r="Q38" s="23">
        <f t="shared" si="8"/>
        <v>24862.184724739996</v>
      </c>
      <c r="S38" s="47"/>
      <c r="T38" s="36"/>
      <c r="U38" s="36"/>
      <c r="V38" s="36"/>
    </row>
    <row r="39" spans="1:22" s="37" customFormat="1" x14ac:dyDescent="0.25">
      <c r="A39" s="38" t="s">
        <v>19</v>
      </c>
      <c r="B39" s="16">
        <v>432.87149137</v>
      </c>
      <c r="C39" s="16">
        <v>3213.8429431599998</v>
      </c>
      <c r="D39" s="16">
        <v>3636.2008333899998</v>
      </c>
      <c r="E39" s="23">
        <f t="shared" si="9"/>
        <v>7282.9152679199997</v>
      </c>
      <c r="F39" s="16">
        <v>2454.4041674900004</v>
      </c>
      <c r="G39" s="16">
        <v>3806.5661739500001</v>
      </c>
      <c r="H39" s="16">
        <v>4292.1232401899997</v>
      </c>
      <c r="I39" s="23">
        <f t="shared" si="6"/>
        <v>10553.093581630001</v>
      </c>
      <c r="J39" s="16">
        <v>3619.888593892867</v>
      </c>
      <c r="K39" s="16">
        <v>6234.1181674951285</v>
      </c>
      <c r="L39" s="16">
        <v>4175.4419887999993</v>
      </c>
      <c r="M39" s="23">
        <f t="shared" si="7"/>
        <v>14029.448750187994</v>
      </c>
      <c r="N39" s="16">
        <v>3974.2636770700005</v>
      </c>
      <c r="O39" s="16">
        <v>4379.5268569899999</v>
      </c>
      <c r="P39" s="16">
        <v>6469.055195599999</v>
      </c>
      <c r="Q39" s="23">
        <f t="shared" si="8"/>
        <v>14822.845729659999</v>
      </c>
      <c r="S39" s="47"/>
      <c r="T39" s="36"/>
      <c r="U39" s="36"/>
      <c r="V39" s="36"/>
    </row>
    <row r="40" spans="1:22" s="37" customFormat="1" x14ac:dyDescent="0.25">
      <c r="A40" s="38" t="s">
        <v>20</v>
      </c>
      <c r="B40" s="16">
        <v>6033.4361539399997</v>
      </c>
      <c r="C40" s="16">
        <v>5208.4634712000006</v>
      </c>
      <c r="D40" s="16">
        <v>7045.730720900001</v>
      </c>
      <c r="E40" s="23">
        <f t="shared" si="9"/>
        <v>18287.630346040001</v>
      </c>
      <c r="F40" s="16">
        <v>6695.2386478099997</v>
      </c>
      <c r="G40" s="16">
        <v>6208.2415752800007</v>
      </c>
      <c r="H40" s="16">
        <v>5730.0506413000003</v>
      </c>
      <c r="I40" s="23">
        <f t="shared" si="6"/>
        <v>18633.530864389999</v>
      </c>
      <c r="J40" s="16">
        <v>5901.3041456494047</v>
      </c>
      <c r="K40" s="16">
        <v>4417.9975868701922</v>
      </c>
      <c r="L40" s="16">
        <v>7316.725236629999</v>
      </c>
      <c r="M40" s="23">
        <f t="shared" si="7"/>
        <v>17636.026969149596</v>
      </c>
      <c r="N40" s="16">
        <v>7190.3674639900009</v>
      </c>
      <c r="O40" s="16">
        <v>6288.748945280001</v>
      </c>
      <c r="P40" s="16">
        <v>5703.8734765700001</v>
      </c>
      <c r="Q40" s="23">
        <f t="shared" si="8"/>
        <v>19182.989885840001</v>
      </c>
      <c r="S40" s="47"/>
      <c r="T40" s="36"/>
      <c r="U40" s="36"/>
      <c r="V40" s="36"/>
    </row>
    <row r="41" spans="1:22" s="37" customFormat="1" x14ac:dyDescent="0.25">
      <c r="A41" s="38" t="s">
        <v>21</v>
      </c>
      <c r="B41" s="16">
        <v>95.163481000000004</v>
      </c>
      <c r="C41" s="16">
        <v>230.21233115000001</v>
      </c>
      <c r="D41" s="16">
        <v>209.86261969</v>
      </c>
      <c r="E41" s="23">
        <f t="shared" si="9"/>
        <v>535.23843183999998</v>
      </c>
      <c r="F41" s="16">
        <v>232.46634132</v>
      </c>
      <c r="G41" s="16">
        <v>231.65576776999998</v>
      </c>
      <c r="H41" s="16">
        <v>246.31318003000001</v>
      </c>
      <c r="I41" s="23">
        <f t="shared" si="6"/>
        <v>710.43528911999999</v>
      </c>
      <c r="J41" s="16">
        <v>223.49197329322138</v>
      </c>
      <c r="K41" s="16">
        <v>540.09478385170803</v>
      </c>
      <c r="L41" s="16">
        <v>229.79925374999999</v>
      </c>
      <c r="M41" s="23">
        <f t="shared" si="7"/>
        <v>993.38601089492931</v>
      </c>
      <c r="N41" s="16">
        <v>230.33875663000001</v>
      </c>
      <c r="O41" s="16">
        <v>347.9746968</v>
      </c>
      <c r="P41" s="16">
        <v>338.47840801999996</v>
      </c>
      <c r="Q41" s="23">
        <f t="shared" si="8"/>
        <v>916.79186144999994</v>
      </c>
      <c r="S41" s="47"/>
      <c r="T41" s="36"/>
      <c r="U41" s="36"/>
      <c r="V41" s="36"/>
    </row>
    <row r="42" spans="1:22" s="37" customFormat="1" x14ac:dyDescent="0.25">
      <c r="A42" s="38" t="s">
        <v>22</v>
      </c>
      <c r="B42" s="16">
        <v>199.65273925</v>
      </c>
      <c r="C42" s="16">
        <v>558.27595263000012</v>
      </c>
      <c r="D42" s="16">
        <v>352.28940057</v>
      </c>
      <c r="E42" s="23">
        <f t="shared" si="9"/>
        <v>1110.2180924500001</v>
      </c>
      <c r="F42" s="16">
        <v>432.94443888000001</v>
      </c>
      <c r="G42" s="16">
        <v>414.94952710000001</v>
      </c>
      <c r="H42" s="16">
        <v>378.56888163000002</v>
      </c>
      <c r="I42" s="23">
        <f t="shared" si="6"/>
        <v>1226.4628476100002</v>
      </c>
      <c r="J42" s="16">
        <v>544.86318451109116</v>
      </c>
      <c r="K42" s="16">
        <v>1663.4473019700383</v>
      </c>
      <c r="L42" s="16">
        <v>702.44001653000009</v>
      </c>
      <c r="M42" s="23">
        <f t="shared" si="7"/>
        <v>2910.7505030111297</v>
      </c>
      <c r="N42" s="16">
        <v>529.93477760999997</v>
      </c>
      <c r="O42" s="16">
        <v>558.95639340000002</v>
      </c>
      <c r="P42" s="16">
        <v>480.85415749999999</v>
      </c>
      <c r="Q42" s="23">
        <f t="shared" si="8"/>
        <v>1569.74532851</v>
      </c>
      <c r="S42" s="47"/>
      <c r="T42" s="36"/>
      <c r="U42" s="36"/>
      <c r="V42" s="36"/>
    </row>
    <row r="43" spans="1:22" s="37" customFormat="1" x14ac:dyDescent="0.25">
      <c r="A43" s="38" t="s">
        <v>23</v>
      </c>
      <c r="B43" s="16">
        <v>415.49515482999999</v>
      </c>
      <c r="C43" s="16">
        <v>766.57064262000006</v>
      </c>
      <c r="D43" s="16">
        <v>506.00107212</v>
      </c>
      <c r="E43" s="23">
        <f t="shared" si="9"/>
        <v>1688.0668695700001</v>
      </c>
      <c r="F43" s="16">
        <v>1080.2466066900001</v>
      </c>
      <c r="G43" s="16">
        <v>1016.14345598</v>
      </c>
      <c r="H43" s="16">
        <v>829.27611945000001</v>
      </c>
      <c r="I43" s="23">
        <f t="shared" si="6"/>
        <v>2925.66618212</v>
      </c>
      <c r="J43" s="16">
        <v>971.31799389165951</v>
      </c>
      <c r="K43" s="16">
        <v>1576.131011383108</v>
      </c>
      <c r="L43" s="16">
        <v>843.32409897000002</v>
      </c>
      <c r="M43" s="23">
        <f t="shared" si="7"/>
        <v>3390.7731042447676</v>
      </c>
      <c r="N43" s="16">
        <v>903.91676828999994</v>
      </c>
      <c r="O43" s="16">
        <v>982.73623564000002</v>
      </c>
      <c r="P43" s="16">
        <v>1623.7451161400002</v>
      </c>
      <c r="Q43" s="23">
        <f t="shared" si="8"/>
        <v>3510.39812007</v>
      </c>
      <c r="S43" s="47"/>
      <c r="T43" s="36"/>
      <c r="U43" s="36"/>
      <c r="V43" s="36"/>
    </row>
    <row r="44" spans="1:22" s="37" customFormat="1" x14ac:dyDescent="0.25">
      <c r="A44" s="38" t="s">
        <v>24</v>
      </c>
      <c r="B44" s="16">
        <v>473.06242443000002</v>
      </c>
      <c r="C44" s="16">
        <v>602.54268534000005</v>
      </c>
      <c r="D44" s="16">
        <v>520.7174220600001</v>
      </c>
      <c r="E44" s="23">
        <f t="shared" si="9"/>
        <v>1596.3225318300001</v>
      </c>
      <c r="F44" s="16">
        <v>475.29281467999999</v>
      </c>
      <c r="G44" s="16">
        <v>548.22801435999997</v>
      </c>
      <c r="H44" s="16">
        <v>576.07970028</v>
      </c>
      <c r="I44" s="23">
        <f t="shared" si="6"/>
        <v>1599.6005293200001</v>
      </c>
      <c r="J44" s="16">
        <v>463.56163605134986</v>
      </c>
      <c r="K44" s="16">
        <v>394.07264950179098</v>
      </c>
      <c r="L44" s="16">
        <v>467.53494522999995</v>
      </c>
      <c r="M44" s="23">
        <f t="shared" si="7"/>
        <v>1325.1692307831408</v>
      </c>
      <c r="N44" s="16">
        <v>508.33300378000001</v>
      </c>
      <c r="O44" s="16">
        <v>435.76000726000001</v>
      </c>
      <c r="P44" s="16">
        <v>531.32047025999998</v>
      </c>
      <c r="Q44" s="23">
        <f t="shared" si="8"/>
        <v>1475.4134813000001</v>
      </c>
      <c r="S44" s="47"/>
      <c r="T44" s="36"/>
      <c r="U44" s="36"/>
      <c r="V44" s="36"/>
    </row>
    <row r="45" spans="1:22" s="37" customFormat="1" x14ac:dyDescent="0.25">
      <c r="A45" s="38" t="s">
        <v>25</v>
      </c>
      <c r="B45" s="16">
        <v>157.47675467000002</v>
      </c>
      <c r="C45" s="16">
        <v>195.372918</v>
      </c>
      <c r="D45" s="16">
        <v>188.10961742000001</v>
      </c>
      <c r="E45" s="23">
        <f t="shared" si="9"/>
        <v>540.95929008999997</v>
      </c>
      <c r="F45" s="16">
        <v>178.797843</v>
      </c>
      <c r="G45" s="16">
        <v>213.30983826999997</v>
      </c>
      <c r="H45" s="16">
        <v>164.61595388000001</v>
      </c>
      <c r="I45" s="23">
        <f t="shared" si="6"/>
        <v>556.72363514999995</v>
      </c>
      <c r="J45" s="16">
        <v>172.20922838840394</v>
      </c>
      <c r="K45" s="16">
        <v>225.33502098154028</v>
      </c>
      <c r="L45" s="16">
        <v>225.92983100000001</v>
      </c>
      <c r="M45" s="23">
        <f t="shared" si="7"/>
        <v>623.4740803699442</v>
      </c>
      <c r="N45" s="16">
        <v>223.73142734999999</v>
      </c>
      <c r="O45" s="16">
        <v>213.72703423000002</v>
      </c>
      <c r="P45" s="16">
        <v>209.29461190000001</v>
      </c>
      <c r="Q45" s="23">
        <f t="shared" si="8"/>
        <v>646.75307348000001</v>
      </c>
      <c r="S45" s="47"/>
      <c r="T45" s="36"/>
      <c r="U45" s="36"/>
      <c r="V45" s="36"/>
    </row>
    <row r="46" spans="1:22" s="37" customFormat="1" x14ac:dyDescent="0.25">
      <c r="A46" s="38" t="s">
        <v>26</v>
      </c>
      <c r="B46" s="16">
        <v>1060.9111938199999</v>
      </c>
      <c r="C46" s="16">
        <v>1192.92948733</v>
      </c>
      <c r="D46" s="16">
        <v>1298.65992796</v>
      </c>
      <c r="E46" s="23">
        <f t="shared" si="9"/>
        <v>3552.5006091099999</v>
      </c>
      <c r="F46" s="16">
        <v>1183.41678555</v>
      </c>
      <c r="G46" s="16">
        <v>571.24870544999965</v>
      </c>
      <c r="H46" s="16">
        <v>1077.6528402399997</v>
      </c>
      <c r="I46" s="23">
        <f t="shared" si="6"/>
        <v>2832.3183312399997</v>
      </c>
      <c r="J46" s="16">
        <v>1351.0335047906174</v>
      </c>
      <c r="K46" s="16">
        <v>2425.5903725278654</v>
      </c>
      <c r="L46" s="16">
        <v>1326.2401978099999</v>
      </c>
      <c r="M46" s="23">
        <f t="shared" si="7"/>
        <v>5102.8640751284829</v>
      </c>
      <c r="N46" s="16">
        <v>1291.9069039300002</v>
      </c>
      <c r="O46" s="16">
        <v>1783.8786997800003</v>
      </c>
      <c r="P46" s="16">
        <v>1195.9147218500002</v>
      </c>
      <c r="Q46" s="23">
        <f t="shared" si="8"/>
        <v>4271.7003255600011</v>
      </c>
      <c r="S46" s="47"/>
      <c r="T46" s="36"/>
      <c r="U46" s="36"/>
      <c r="V46" s="36"/>
    </row>
    <row r="47" spans="1:22" s="37" customFormat="1" x14ac:dyDescent="0.25">
      <c r="A47" s="38" t="s">
        <v>27</v>
      </c>
      <c r="B47" s="16">
        <v>25.013938499999998</v>
      </c>
      <c r="C47" s="16">
        <v>64.583267769999992</v>
      </c>
      <c r="D47" s="16">
        <v>187.14303071000001</v>
      </c>
      <c r="E47" s="23">
        <f t="shared" si="9"/>
        <v>276.74023697999996</v>
      </c>
      <c r="F47" s="16">
        <v>47.533863269999998</v>
      </c>
      <c r="G47" s="16">
        <v>87.796764729999992</v>
      </c>
      <c r="H47" s="16">
        <v>133.38944334000001</v>
      </c>
      <c r="I47" s="23">
        <f t="shared" si="6"/>
        <v>268.72007134</v>
      </c>
      <c r="J47" s="16">
        <v>45.11445567798777</v>
      </c>
      <c r="K47" s="16">
        <v>153.62138580528094</v>
      </c>
      <c r="L47" s="16">
        <v>63.404055129999996</v>
      </c>
      <c r="M47" s="23">
        <f t="shared" si="7"/>
        <v>262.13989661326872</v>
      </c>
      <c r="N47" s="16">
        <v>71.917818940000004</v>
      </c>
      <c r="O47" s="16">
        <v>55.002999490000001</v>
      </c>
      <c r="P47" s="16">
        <v>226.49347509999998</v>
      </c>
      <c r="Q47" s="23">
        <f t="shared" si="8"/>
        <v>353.41429353000001</v>
      </c>
      <c r="S47" s="47"/>
      <c r="T47" s="36"/>
      <c r="U47" s="36"/>
      <c r="V47" s="36"/>
    </row>
    <row r="48" spans="1:22" s="37" customFormat="1" x14ac:dyDescent="0.25">
      <c r="A48" s="38" t="s">
        <v>28</v>
      </c>
      <c r="B48" s="16">
        <v>388.44542387000001</v>
      </c>
      <c r="C48" s="16">
        <v>447.31475812999997</v>
      </c>
      <c r="D48" s="16">
        <v>324.02035968000001</v>
      </c>
      <c r="E48" s="23">
        <f t="shared" si="9"/>
        <v>1159.7805416799999</v>
      </c>
      <c r="F48" s="16">
        <v>371.47571013999999</v>
      </c>
      <c r="G48" s="16">
        <v>340.43089636000002</v>
      </c>
      <c r="H48" s="16">
        <v>344.98142832000008</v>
      </c>
      <c r="I48" s="23">
        <f t="shared" si="6"/>
        <v>1056.88803482</v>
      </c>
      <c r="J48" s="16">
        <v>406.05688892494703</v>
      </c>
      <c r="K48" s="16">
        <v>405.40100334964859</v>
      </c>
      <c r="L48" s="16">
        <v>374.89526958000005</v>
      </c>
      <c r="M48" s="23">
        <f t="shared" si="7"/>
        <v>1186.3531618545958</v>
      </c>
      <c r="N48" s="16">
        <v>397.63239072000005</v>
      </c>
      <c r="O48" s="16">
        <v>444.85368626000002</v>
      </c>
      <c r="P48" s="16">
        <v>522.22448288999999</v>
      </c>
      <c r="Q48" s="23">
        <f t="shared" si="8"/>
        <v>1364.71055987</v>
      </c>
      <c r="S48" s="47"/>
      <c r="T48" s="36"/>
      <c r="U48" s="36"/>
      <c r="V48" s="36"/>
    </row>
    <row r="49" spans="1:22" s="37" customFormat="1" x14ac:dyDescent="0.25">
      <c r="A49" s="38" t="s">
        <v>29</v>
      </c>
      <c r="B49" s="16">
        <v>739.09665360999998</v>
      </c>
      <c r="C49" s="16">
        <v>930.43943680999996</v>
      </c>
      <c r="D49" s="16">
        <v>870.13034532999995</v>
      </c>
      <c r="E49" s="23">
        <f t="shared" si="9"/>
        <v>2539.6664357499999</v>
      </c>
      <c r="F49" s="16">
        <v>866.2459467000001</v>
      </c>
      <c r="G49" s="16">
        <v>1111.2329007999999</v>
      </c>
      <c r="H49" s="16">
        <v>828.40551598999991</v>
      </c>
      <c r="I49" s="23">
        <f t="shared" si="6"/>
        <v>2805.8843634899999</v>
      </c>
      <c r="J49" s="16">
        <v>766.6208697976449</v>
      </c>
      <c r="K49" s="16">
        <v>917.79205088014078</v>
      </c>
      <c r="L49" s="16">
        <v>851.4214218699999</v>
      </c>
      <c r="M49" s="23">
        <f t="shared" si="7"/>
        <v>2535.8343425477856</v>
      </c>
      <c r="N49" s="16">
        <v>914.07998198000007</v>
      </c>
      <c r="O49" s="16">
        <v>1063.6448911500001</v>
      </c>
      <c r="P49" s="16">
        <v>1128.52062643</v>
      </c>
      <c r="Q49" s="23">
        <f t="shared" si="8"/>
        <v>3106.2454995600001</v>
      </c>
      <c r="S49" s="47"/>
      <c r="T49" s="36"/>
      <c r="U49" s="36"/>
      <c r="V49" s="36"/>
    </row>
    <row r="50" spans="1:22" s="37" customFormat="1" x14ac:dyDescent="0.25">
      <c r="A50" s="38" t="s">
        <v>30</v>
      </c>
      <c r="B50" s="16">
        <v>720.81265166999992</v>
      </c>
      <c r="C50" s="16">
        <v>766.96581628999991</v>
      </c>
      <c r="D50" s="16">
        <v>847.03138112000011</v>
      </c>
      <c r="E50" s="23">
        <f t="shared" si="9"/>
        <v>2334.8098490800003</v>
      </c>
      <c r="F50" s="16">
        <v>854.44943928999999</v>
      </c>
      <c r="G50" s="16">
        <v>624.1514325500001</v>
      </c>
      <c r="H50" s="16">
        <v>687.03719450999995</v>
      </c>
      <c r="I50" s="23">
        <f t="shared" si="6"/>
        <v>2165.6380663499999</v>
      </c>
      <c r="J50" s="16">
        <v>836.92812637477709</v>
      </c>
      <c r="K50" s="16">
        <v>968.18681256639002</v>
      </c>
      <c r="L50" s="16">
        <v>717.84286310999994</v>
      </c>
      <c r="M50" s="23">
        <f t="shared" si="7"/>
        <v>2522.9578020511672</v>
      </c>
      <c r="N50" s="16">
        <v>568.15465922999999</v>
      </c>
      <c r="O50" s="16">
        <v>1522.59407678</v>
      </c>
      <c r="P50" s="16">
        <v>751.27890018000005</v>
      </c>
      <c r="Q50" s="23">
        <f t="shared" si="8"/>
        <v>2842.0276361900001</v>
      </c>
      <c r="S50" s="47"/>
      <c r="T50" s="36"/>
      <c r="U50" s="36"/>
      <c r="V50" s="36"/>
    </row>
    <row r="51" spans="1:22" s="37" customFormat="1" x14ac:dyDescent="0.25">
      <c r="A51" s="38" t="s">
        <v>31</v>
      </c>
      <c r="B51" s="16">
        <v>53.81010672</v>
      </c>
      <c r="C51" s="16">
        <v>1535.67966277</v>
      </c>
      <c r="D51" s="16">
        <v>271.79085064999998</v>
      </c>
      <c r="E51" s="23">
        <f t="shared" si="9"/>
        <v>1861.2806201400001</v>
      </c>
      <c r="F51" s="16">
        <v>215.76366163999998</v>
      </c>
      <c r="G51" s="16">
        <v>299.61557690999996</v>
      </c>
      <c r="H51" s="16">
        <v>231.84874106000001</v>
      </c>
      <c r="I51" s="23">
        <f t="shared" si="6"/>
        <v>747.22797960999992</v>
      </c>
      <c r="J51" s="16">
        <v>216.36105982096697</v>
      </c>
      <c r="K51" s="16">
        <v>470.68708882759779</v>
      </c>
      <c r="L51" s="16">
        <v>229.81486265000001</v>
      </c>
      <c r="M51" s="23">
        <f t="shared" si="7"/>
        <v>916.86301129856474</v>
      </c>
      <c r="N51" s="16">
        <v>202.02826318999996</v>
      </c>
      <c r="O51" s="16">
        <v>398.52629237000002</v>
      </c>
      <c r="P51" s="16">
        <v>359.18797279</v>
      </c>
      <c r="Q51" s="23">
        <f t="shared" si="8"/>
        <v>959.74252834999993</v>
      </c>
      <c r="S51" s="47"/>
      <c r="T51" s="36"/>
      <c r="U51" s="36"/>
      <c r="V51" s="36"/>
    </row>
    <row r="52" spans="1:22" s="37" customFormat="1" x14ac:dyDescent="0.25">
      <c r="A52" s="38" t="s">
        <v>32</v>
      </c>
      <c r="B52" s="16">
        <v>1231.5487611100002</v>
      </c>
      <c r="C52" s="16">
        <v>1542.31921487</v>
      </c>
      <c r="D52" s="16">
        <v>1831.2742314399998</v>
      </c>
      <c r="E52" s="23">
        <f t="shared" si="9"/>
        <v>4605.14220742</v>
      </c>
      <c r="F52" s="16">
        <v>2002.0330870700002</v>
      </c>
      <c r="G52" s="16">
        <v>1818.1273535400003</v>
      </c>
      <c r="H52" s="16">
        <v>2320.01167377</v>
      </c>
      <c r="I52" s="23">
        <f t="shared" si="6"/>
        <v>6140.1721143800005</v>
      </c>
      <c r="J52" s="16">
        <v>1783.6049119568549</v>
      </c>
      <c r="K52" s="16">
        <v>3261.7671006643141</v>
      </c>
      <c r="L52" s="16">
        <v>2256.8653768300001</v>
      </c>
      <c r="M52" s="23">
        <f t="shared" si="7"/>
        <v>7302.2373894511693</v>
      </c>
      <c r="N52" s="16">
        <v>4169.4235098600002</v>
      </c>
      <c r="O52" s="16">
        <v>2483.31591841</v>
      </c>
      <c r="P52" s="16">
        <v>2883.6796768700001</v>
      </c>
      <c r="Q52" s="23">
        <f t="shared" si="8"/>
        <v>9536.4191051400012</v>
      </c>
      <c r="S52" s="47"/>
      <c r="T52" s="36"/>
      <c r="U52" s="36"/>
      <c r="V52" s="36"/>
    </row>
    <row r="53" spans="1:22" s="37" customFormat="1" x14ac:dyDescent="0.25">
      <c r="A53" s="38" t="s">
        <v>33</v>
      </c>
      <c r="B53" s="16">
        <v>165.27821284999999</v>
      </c>
      <c r="C53" s="16">
        <v>212.78488050000001</v>
      </c>
      <c r="D53" s="16">
        <v>210.88388180999999</v>
      </c>
      <c r="E53" s="23">
        <f t="shared" si="9"/>
        <v>588.94697515999997</v>
      </c>
      <c r="F53" s="16">
        <v>208.53703568</v>
      </c>
      <c r="G53" s="16">
        <v>197.87040432000001</v>
      </c>
      <c r="H53" s="16">
        <v>180.41878324000001</v>
      </c>
      <c r="I53" s="23">
        <f t="shared" si="6"/>
        <v>586.82622323999999</v>
      </c>
      <c r="J53" s="16">
        <v>173.23777882095257</v>
      </c>
      <c r="K53" s="16">
        <v>214.67503748717647</v>
      </c>
      <c r="L53" s="16">
        <v>156.69147311</v>
      </c>
      <c r="M53" s="23">
        <f t="shared" si="7"/>
        <v>544.60428941812904</v>
      </c>
      <c r="N53" s="16">
        <v>170.52012507999999</v>
      </c>
      <c r="O53" s="16">
        <v>205.93451285</v>
      </c>
      <c r="P53" s="16">
        <v>191.55249901000002</v>
      </c>
      <c r="Q53" s="23">
        <f t="shared" si="8"/>
        <v>568.00713694000001</v>
      </c>
      <c r="S53" s="47"/>
      <c r="T53" s="36"/>
      <c r="U53" s="36"/>
      <c r="V53" s="36"/>
    </row>
    <row r="54" spans="1:22" s="37" customFormat="1" x14ac:dyDescent="0.25">
      <c r="A54" s="38" t="s">
        <v>34</v>
      </c>
      <c r="B54" s="16">
        <v>531.29384731999994</v>
      </c>
      <c r="C54" s="16">
        <v>374.74437359000001</v>
      </c>
      <c r="D54" s="16">
        <v>264.44346008000002</v>
      </c>
      <c r="E54" s="23">
        <f t="shared" si="9"/>
        <v>1170.4816809899999</v>
      </c>
      <c r="F54" s="16">
        <v>307.97882171000003</v>
      </c>
      <c r="G54" s="16">
        <v>372.15355993999998</v>
      </c>
      <c r="H54" s="16">
        <v>327.30929523999998</v>
      </c>
      <c r="I54" s="23">
        <f t="shared" si="6"/>
        <v>1007.4416768900001</v>
      </c>
      <c r="J54" s="16">
        <v>413.24611507176121</v>
      </c>
      <c r="K54" s="16">
        <v>699.71155820921376</v>
      </c>
      <c r="L54" s="16">
        <v>492.71094814999998</v>
      </c>
      <c r="M54" s="23">
        <f t="shared" si="7"/>
        <v>1605.668621430975</v>
      </c>
      <c r="N54" s="16">
        <v>463.07095293999998</v>
      </c>
      <c r="O54" s="16">
        <v>491.62882299</v>
      </c>
      <c r="P54" s="16">
        <v>359.56382400000001</v>
      </c>
      <c r="Q54" s="23">
        <f t="shared" si="8"/>
        <v>1314.2635999300001</v>
      </c>
      <c r="S54" s="47"/>
      <c r="T54" s="36"/>
      <c r="U54" s="36"/>
      <c r="V54" s="36"/>
    </row>
    <row r="55" spans="1:22" s="37" customFormat="1" x14ac:dyDescent="0.25">
      <c r="A55" s="38" t="s">
        <v>35</v>
      </c>
      <c r="B55" s="16">
        <v>103.494799</v>
      </c>
      <c r="C55" s="16">
        <v>108.19074209999999</v>
      </c>
      <c r="D55" s="16">
        <v>138.156498</v>
      </c>
      <c r="E55" s="23">
        <f t="shared" si="9"/>
        <v>349.84203909999997</v>
      </c>
      <c r="F55" s="16">
        <v>122.89683362999999</v>
      </c>
      <c r="G55" s="16">
        <v>117.51222944</v>
      </c>
      <c r="H55" s="16">
        <v>105.68667343999999</v>
      </c>
      <c r="I55" s="23">
        <f t="shared" si="6"/>
        <v>346.09573650999999</v>
      </c>
      <c r="J55" s="16">
        <v>97.588682561431142</v>
      </c>
      <c r="K55" s="16">
        <v>113.66660569464241</v>
      </c>
      <c r="L55" s="16">
        <v>131.547057</v>
      </c>
      <c r="M55" s="23">
        <f t="shared" si="7"/>
        <v>342.80234525607352</v>
      </c>
      <c r="N55" s="16">
        <v>142.42654501999999</v>
      </c>
      <c r="O55" s="16">
        <v>151.14557578999998</v>
      </c>
      <c r="P55" s="16">
        <v>128.88133400000001</v>
      </c>
      <c r="Q55" s="23">
        <f t="shared" si="8"/>
        <v>422.45345481000004</v>
      </c>
      <c r="S55" s="47"/>
      <c r="T55" s="36"/>
      <c r="U55" s="36"/>
      <c r="V55" s="36"/>
    </row>
    <row r="56" spans="1:22" s="37" customFormat="1" x14ac:dyDescent="0.25">
      <c r="A56" s="38" t="s">
        <v>36</v>
      </c>
      <c r="B56" s="16">
        <v>342.37402931000003</v>
      </c>
      <c r="C56" s="16">
        <v>377.02458478000005</v>
      </c>
      <c r="D56" s="16">
        <v>338.32137485000004</v>
      </c>
      <c r="E56" s="23">
        <f t="shared" si="9"/>
        <v>1057.7199889400001</v>
      </c>
      <c r="F56" s="16">
        <v>481.42523175000002</v>
      </c>
      <c r="G56" s="16">
        <v>460.78274974999999</v>
      </c>
      <c r="H56" s="16">
        <v>411.24698407</v>
      </c>
      <c r="I56" s="23">
        <f t="shared" si="6"/>
        <v>1353.45496557</v>
      </c>
      <c r="J56" s="16">
        <v>586.25211313416003</v>
      </c>
      <c r="K56" s="16">
        <v>407.58451809350748</v>
      </c>
      <c r="L56" s="16">
        <v>684.41777538999997</v>
      </c>
      <c r="M56" s="23">
        <f t="shared" si="7"/>
        <v>1678.2544066176674</v>
      </c>
      <c r="N56" s="16">
        <v>436.24287347000001</v>
      </c>
      <c r="O56" s="16">
        <v>642.66518726999993</v>
      </c>
      <c r="P56" s="16">
        <v>776.68991245000007</v>
      </c>
      <c r="Q56" s="23">
        <f t="shared" si="8"/>
        <v>1855.5979731899999</v>
      </c>
      <c r="S56" s="47"/>
      <c r="T56" s="36"/>
      <c r="U56" s="36"/>
      <c r="V56" s="36"/>
    </row>
    <row r="57" spans="1:22" s="37" customFormat="1" x14ac:dyDescent="0.25">
      <c r="A57" s="38" t="s">
        <v>37</v>
      </c>
      <c r="B57" s="16">
        <v>149.42060049</v>
      </c>
      <c r="C57" s="16">
        <v>1025.33093968</v>
      </c>
      <c r="D57" s="16">
        <v>919.0833113000001</v>
      </c>
      <c r="E57" s="23">
        <f t="shared" si="9"/>
        <v>2093.8348514700001</v>
      </c>
      <c r="F57" s="16">
        <v>1071.1843392400001</v>
      </c>
      <c r="G57" s="16">
        <v>963.54807060999997</v>
      </c>
      <c r="H57" s="16">
        <v>1021.36349664</v>
      </c>
      <c r="I57" s="23">
        <f t="shared" si="6"/>
        <v>3056.0959064899998</v>
      </c>
      <c r="J57" s="16">
        <v>1001.5557600695879</v>
      </c>
      <c r="K57" s="16">
        <v>971.45489903651617</v>
      </c>
      <c r="L57" s="16">
        <v>837.43252533999987</v>
      </c>
      <c r="M57" s="23">
        <f t="shared" si="7"/>
        <v>2810.4431844461037</v>
      </c>
      <c r="N57" s="16">
        <v>1114.6112275600001</v>
      </c>
      <c r="O57" s="16">
        <v>1621.2308887199999</v>
      </c>
      <c r="P57" s="16">
        <v>1337.9293749300002</v>
      </c>
      <c r="Q57" s="23">
        <f t="shared" si="8"/>
        <v>4073.77149121</v>
      </c>
      <c r="S57" s="47"/>
      <c r="T57" s="36"/>
      <c r="U57" s="36"/>
      <c r="V57" s="36"/>
    </row>
    <row r="58" spans="1:22" s="37" customFormat="1" x14ac:dyDescent="0.25">
      <c r="A58" s="38" t="s">
        <v>38</v>
      </c>
      <c r="B58" s="16">
        <v>93.093622999999994</v>
      </c>
      <c r="C58" s="16">
        <v>122.376193</v>
      </c>
      <c r="D58" s="16">
        <v>122.93064448</v>
      </c>
      <c r="E58" s="23">
        <f t="shared" si="9"/>
        <v>338.40046047999999</v>
      </c>
      <c r="F58" s="16">
        <v>118.03513100000001</v>
      </c>
      <c r="G58" s="16">
        <v>120.45666900000001</v>
      </c>
      <c r="H58" s="16">
        <v>106.21864600000001</v>
      </c>
      <c r="I58" s="23">
        <f t="shared" si="6"/>
        <v>344.71044600000005</v>
      </c>
      <c r="J58" s="16">
        <v>99.34121480607655</v>
      </c>
      <c r="K58" s="16">
        <v>203.56989550264265</v>
      </c>
      <c r="L58" s="16">
        <v>121.32623343</v>
      </c>
      <c r="M58" s="23">
        <f t="shared" si="7"/>
        <v>424.23734373871923</v>
      </c>
      <c r="N58" s="16">
        <v>139.11041807999999</v>
      </c>
      <c r="O58" s="16">
        <v>171.76006432999998</v>
      </c>
      <c r="P58" s="16">
        <v>141.70700621</v>
      </c>
      <c r="Q58" s="23">
        <f t="shared" si="8"/>
        <v>452.57748861999994</v>
      </c>
      <c r="S58" s="47"/>
      <c r="T58" s="36"/>
      <c r="U58" s="36"/>
      <c r="V58" s="36"/>
    </row>
    <row r="59" spans="1:22" s="37" customFormat="1" x14ac:dyDescent="0.25">
      <c r="A59" s="38" t="s">
        <v>39</v>
      </c>
      <c r="B59" s="16">
        <v>37.669449999999998</v>
      </c>
      <c r="C59" s="16">
        <v>259.47251841000002</v>
      </c>
      <c r="D59" s="16">
        <v>236.84409263999999</v>
      </c>
      <c r="E59" s="23">
        <f t="shared" si="9"/>
        <v>533.98606104999999</v>
      </c>
      <c r="F59" s="16">
        <v>339.84771000000001</v>
      </c>
      <c r="G59" s="16">
        <v>254.83133113999997</v>
      </c>
      <c r="H59" s="16">
        <v>167.34426619999999</v>
      </c>
      <c r="I59" s="23">
        <f t="shared" si="6"/>
        <v>762.02330733999997</v>
      </c>
      <c r="J59" s="16">
        <v>118.99382346838523</v>
      </c>
      <c r="K59" s="16">
        <v>255.42082381086334</v>
      </c>
      <c r="L59" s="16">
        <v>209.26922350000001</v>
      </c>
      <c r="M59" s="23">
        <f t="shared" si="7"/>
        <v>583.68387077924854</v>
      </c>
      <c r="N59" s="16">
        <v>184.149822</v>
      </c>
      <c r="O59" s="16">
        <v>135.42453699999999</v>
      </c>
      <c r="P59" s="16">
        <v>122.555407</v>
      </c>
      <c r="Q59" s="23">
        <f t="shared" si="8"/>
        <v>442.12976599999996</v>
      </c>
      <c r="S59" s="47"/>
      <c r="T59" s="36"/>
      <c r="U59" s="36"/>
      <c r="V59" s="36"/>
    </row>
    <row r="60" spans="1:22" s="37" customFormat="1" ht="13" x14ac:dyDescent="0.3">
      <c r="A60" s="40" t="s">
        <v>105</v>
      </c>
      <c r="B60" s="41">
        <f t="shared" ref="B60:Q60" si="10">SUM(B37:B59)</f>
        <v>31707.617232230001</v>
      </c>
      <c r="C60" s="41">
        <f t="shared" si="10"/>
        <v>45024.421058440006</v>
      </c>
      <c r="D60" s="41">
        <f t="shared" si="10"/>
        <v>46209.494238009996</v>
      </c>
      <c r="E60" s="41">
        <f t="shared" si="10"/>
        <v>122941.53252867998</v>
      </c>
      <c r="F60" s="41">
        <f t="shared" si="10"/>
        <v>41760.824101629994</v>
      </c>
      <c r="G60" s="41">
        <f t="shared" si="10"/>
        <v>41678.138943340004</v>
      </c>
      <c r="H60" s="41">
        <f t="shared" si="10"/>
        <v>43004.580842290008</v>
      </c>
      <c r="I60" s="41">
        <f t="shared" si="10"/>
        <v>126443.54388725998</v>
      </c>
      <c r="J60" s="41">
        <f t="shared" si="10"/>
        <v>41686.76880406947</v>
      </c>
      <c r="K60" s="41">
        <f t="shared" si="10"/>
        <v>61441.433609319953</v>
      </c>
      <c r="L60" s="41">
        <f t="shared" si="10"/>
        <v>45371.159401240016</v>
      </c>
      <c r="M60" s="41">
        <f t="shared" si="10"/>
        <v>148499.3618146294</v>
      </c>
      <c r="N60" s="41">
        <f t="shared" si="10"/>
        <v>44592.567584680015</v>
      </c>
      <c r="O60" s="41">
        <f t="shared" si="10"/>
        <v>49333.879579920009</v>
      </c>
      <c r="P60" s="41">
        <f t="shared" si="10"/>
        <v>55312.940282739975</v>
      </c>
      <c r="Q60" s="41">
        <f t="shared" si="10"/>
        <v>149239.38744734001</v>
      </c>
      <c r="S60" s="47"/>
      <c r="T60" s="36"/>
      <c r="U60" s="36"/>
      <c r="V60" s="36"/>
    </row>
    <row r="61" spans="1:22" s="37" customFormat="1" x14ac:dyDescent="0.25">
      <c r="A61" s="38" t="s">
        <v>206</v>
      </c>
      <c r="B61" s="16">
        <v>1170</v>
      </c>
      <c r="C61" s="16">
        <v>13870.380084438666</v>
      </c>
      <c r="D61" s="16">
        <v>4815.7</v>
      </c>
      <c r="E61" s="23">
        <f t="shared" si="9"/>
        <v>19856.080084438665</v>
      </c>
      <c r="F61" s="16">
        <v>9882.7000000000007</v>
      </c>
      <c r="G61" s="16">
        <v>8313.5</v>
      </c>
      <c r="H61" s="16">
        <v>8313.5</v>
      </c>
      <c r="I61" s="23">
        <f t="shared" si="6"/>
        <v>26509.7</v>
      </c>
      <c r="J61" s="16">
        <v>8313.5</v>
      </c>
      <c r="K61" s="16">
        <v>8305.9</v>
      </c>
      <c r="L61" s="16">
        <v>8305.9</v>
      </c>
      <c r="M61" s="23">
        <f t="shared" si="7"/>
        <v>24925.300000000003</v>
      </c>
      <c r="N61" s="16">
        <v>7120.8269782699999</v>
      </c>
      <c r="O61" s="16">
        <v>8314.1</v>
      </c>
      <c r="P61" s="16">
        <v>8314.1</v>
      </c>
      <c r="Q61" s="23">
        <f t="shared" si="8"/>
        <v>23749.026978269998</v>
      </c>
      <c r="S61" s="47"/>
      <c r="T61" s="36"/>
      <c r="U61" s="36"/>
      <c r="V61" s="36"/>
    </row>
    <row r="62" spans="1:22" s="37" customFormat="1" x14ac:dyDescent="0.25">
      <c r="A62" s="38" t="s">
        <v>124</v>
      </c>
      <c r="B62" s="16"/>
      <c r="C62" s="16">
        <v>0</v>
      </c>
      <c r="D62" s="16">
        <v>0</v>
      </c>
      <c r="E62" s="23">
        <f t="shared" si="9"/>
        <v>0</v>
      </c>
      <c r="F62" s="16">
        <v>0</v>
      </c>
      <c r="G62" s="16">
        <v>0</v>
      </c>
      <c r="H62" s="16">
        <v>0</v>
      </c>
      <c r="I62" s="23">
        <f t="shared" si="6"/>
        <v>0</v>
      </c>
      <c r="J62" s="16">
        <v>0</v>
      </c>
      <c r="K62" s="16">
        <v>0</v>
      </c>
      <c r="L62" s="16">
        <v>3649.4000000000005</v>
      </c>
      <c r="M62" s="23">
        <f t="shared" si="7"/>
        <v>3649.4000000000005</v>
      </c>
      <c r="N62" s="16"/>
      <c r="O62" s="16"/>
      <c r="P62" s="16">
        <v>0</v>
      </c>
      <c r="Q62" s="23">
        <f t="shared" si="8"/>
        <v>0</v>
      </c>
      <c r="S62" s="47"/>
      <c r="T62" s="36"/>
      <c r="U62" s="36"/>
      <c r="V62" s="36"/>
    </row>
    <row r="63" spans="1:22" s="37" customFormat="1" x14ac:dyDescent="0.25">
      <c r="A63" s="38" t="s">
        <v>207</v>
      </c>
      <c r="B63" s="16"/>
      <c r="C63" s="16">
        <v>0</v>
      </c>
      <c r="D63" s="16">
        <v>0</v>
      </c>
      <c r="E63" s="23">
        <f t="shared" si="9"/>
        <v>0</v>
      </c>
      <c r="F63" s="16">
        <v>0</v>
      </c>
      <c r="G63" s="16">
        <v>0</v>
      </c>
      <c r="H63" s="16">
        <v>0</v>
      </c>
      <c r="I63" s="23">
        <f t="shared" si="6"/>
        <v>0</v>
      </c>
      <c r="J63" s="16">
        <v>0</v>
      </c>
      <c r="K63" s="16">
        <v>0</v>
      </c>
      <c r="L63" s="16">
        <v>0</v>
      </c>
      <c r="M63" s="23">
        <f t="shared" si="7"/>
        <v>0</v>
      </c>
      <c r="N63" s="16"/>
      <c r="O63" s="16"/>
      <c r="P63" s="16">
        <v>0</v>
      </c>
      <c r="Q63" s="23">
        <f t="shared" si="8"/>
        <v>0</v>
      </c>
      <c r="S63" s="47"/>
      <c r="T63" s="36"/>
      <c r="U63" s="36"/>
      <c r="V63" s="36"/>
    </row>
    <row r="64" spans="1:22" s="37" customFormat="1" x14ac:dyDescent="0.25">
      <c r="A64" s="38" t="s">
        <v>208</v>
      </c>
      <c r="B64" s="16">
        <v>703.07999999999993</v>
      </c>
      <c r="C64" s="16">
        <v>786.5</v>
      </c>
      <c r="D64" s="16">
        <v>786.5</v>
      </c>
      <c r="E64" s="23">
        <f t="shared" si="9"/>
        <v>2276.08</v>
      </c>
      <c r="F64" s="16">
        <v>821.1</v>
      </c>
      <c r="G64" s="16">
        <v>896.2700000000001</v>
      </c>
      <c r="H64" s="16">
        <v>772.7</v>
      </c>
      <c r="I64" s="23">
        <f t="shared" si="6"/>
        <v>2490.0700000000002</v>
      </c>
      <c r="J64" s="16">
        <v>772.7</v>
      </c>
      <c r="K64" s="36">
        <v>945.3</v>
      </c>
      <c r="L64" s="16">
        <v>1103.2</v>
      </c>
      <c r="M64" s="23">
        <f t="shared" si="7"/>
        <v>2821.2</v>
      </c>
      <c r="N64" s="16">
        <v>1518.8</v>
      </c>
      <c r="O64" s="16">
        <v>776</v>
      </c>
      <c r="P64" s="16">
        <v>913.09999999999991</v>
      </c>
      <c r="Q64" s="23">
        <f t="shared" si="8"/>
        <v>3207.9</v>
      </c>
      <c r="S64" s="47"/>
      <c r="T64" s="36"/>
      <c r="U64" s="36"/>
      <c r="V64" s="36"/>
    </row>
    <row r="65" spans="1:22" s="37" customFormat="1" x14ac:dyDescent="0.25">
      <c r="A65" s="38" t="s">
        <v>205</v>
      </c>
      <c r="B65" s="16">
        <v>537.54094499999997</v>
      </c>
      <c r="C65" s="16">
        <v>398.311509</v>
      </c>
      <c r="D65" s="16">
        <v>492.9</v>
      </c>
      <c r="E65" s="23">
        <f t="shared" si="9"/>
        <v>1428.7524539999999</v>
      </c>
      <c r="F65" s="16">
        <v>825.54721541999993</v>
      </c>
      <c r="G65" s="16">
        <v>1017.47154443</v>
      </c>
      <c r="H65" s="16">
        <v>953.62118375</v>
      </c>
      <c r="I65" s="23">
        <f t="shared" si="6"/>
        <v>2796.6399436000002</v>
      </c>
      <c r="J65" s="16">
        <v>378.78140200000001</v>
      </c>
      <c r="K65" s="36">
        <v>427.75187996</v>
      </c>
      <c r="L65" s="16">
        <v>638.80439643</v>
      </c>
      <c r="M65" s="23">
        <f t="shared" si="7"/>
        <v>1445.3376783900001</v>
      </c>
      <c r="N65" s="16">
        <v>175.09782899999999</v>
      </c>
      <c r="O65" s="16">
        <v>258.05777381999997</v>
      </c>
      <c r="P65" s="16">
        <v>594.15013365999994</v>
      </c>
      <c r="Q65" s="23">
        <f t="shared" si="8"/>
        <v>1027.30573648</v>
      </c>
      <c r="S65" s="47"/>
      <c r="T65" s="36"/>
      <c r="U65" s="36"/>
      <c r="V65" s="36"/>
    </row>
    <row r="66" spans="1:22" s="37" customFormat="1" ht="13" x14ac:dyDescent="0.3">
      <c r="A66" s="40" t="s">
        <v>104</v>
      </c>
      <c r="B66" s="41">
        <f t="shared" ref="B66:Q66" si="11">B60-B61-B62-B63-B64+B65</f>
        <v>30372.078177230003</v>
      </c>
      <c r="C66" s="41">
        <f t="shared" si="11"/>
        <v>30765.852483001341</v>
      </c>
      <c r="D66" s="41">
        <f t="shared" si="11"/>
        <v>41100.194238010001</v>
      </c>
      <c r="E66" s="41">
        <f t="shared" si="11"/>
        <v>102238.12489824131</v>
      </c>
      <c r="F66" s="41">
        <f t="shared" si="11"/>
        <v>31882.571317049995</v>
      </c>
      <c r="G66" s="41">
        <f t="shared" si="11"/>
        <v>33485.840487770001</v>
      </c>
      <c r="H66" s="41">
        <f t="shared" si="11"/>
        <v>34872.002026040012</v>
      </c>
      <c r="I66" s="41">
        <f t="shared" si="11"/>
        <v>100240.41383085998</v>
      </c>
      <c r="J66" s="41">
        <f t="shared" si="11"/>
        <v>32979.350206069466</v>
      </c>
      <c r="K66" s="41">
        <f t="shared" si="11"/>
        <v>52617.985489279949</v>
      </c>
      <c r="L66" s="41">
        <f t="shared" si="11"/>
        <v>32951.463797670011</v>
      </c>
      <c r="M66" s="41">
        <f t="shared" si="11"/>
        <v>118548.79949301941</v>
      </c>
      <c r="N66" s="41">
        <f t="shared" si="11"/>
        <v>36128.03843541001</v>
      </c>
      <c r="O66" s="41">
        <f t="shared" si="11"/>
        <v>40501.837353740011</v>
      </c>
      <c r="P66" s="41">
        <f t="shared" si="11"/>
        <v>46679.890416399976</v>
      </c>
      <c r="Q66" s="41">
        <f t="shared" si="11"/>
        <v>123309.76620555001</v>
      </c>
      <c r="S66" s="47"/>
      <c r="T66" s="36"/>
      <c r="U66" s="36"/>
      <c r="V66" s="36"/>
    </row>
    <row r="67" spans="1:22" ht="14" x14ac:dyDescent="0.3">
      <c r="A67" s="9" t="s">
        <v>100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1:22" x14ac:dyDescent="0.25">
      <c r="A68" s="5"/>
      <c r="F68" s="1"/>
      <c r="G68" s="1"/>
      <c r="H68" s="1"/>
      <c r="J68" s="1"/>
      <c r="K68" s="1"/>
      <c r="L68" s="1"/>
      <c r="N68" s="1"/>
      <c r="O68" s="1"/>
      <c r="P68" s="1"/>
    </row>
    <row r="69" spans="1:22" ht="15.5" x14ac:dyDescent="0.35">
      <c r="A69" s="8" t="s">
        <v>194</v>
      </c>
      <c r="F69" s="1"/>
      <c r="G69" s="1"/>
      <c r="H69" s="1"/>
      <c r="I69" s="10"/>
      <c r="J69" s="1"/>
      <c r="K69" s="1"/>
      <c r="L69" s="1"/>
      <c r="M69" s="10"/>
      <c r="N69" s="1"/>
      <c r="O69" s="1"/>
      <c r="P69" s="1"/>
      <c r="Q69" s="10" t="s">
        <v>118</v>
      </c>
    </row>
    <row r="70" spans="1:22" ht="13" x14ac:dyDescent="0.3">
      <c r="A70" s="58" t="s">
        <v>87</v>
      </c>
      <c r="B70" s="56" t="s">
        <v>196</v>
      </c>
      <c r="C70" s="56"/>
      <c r="D70" s="56"/>
      <c r="E70" s="56"/>
      <c r="F70" s="56" t="s">
        <v>197</v>
      </c>
      <c r="G70" s="56"/>
      <c r="H70" s="56"/>
      <c r="I70" s="56"/>
      <c r="J70" s="56" t="s">
        <v>198</v>
      </c>
      <c r="K70" s="56"/>
      <c r="L70" s="56"/>
      <c r="M70" s="56"/>
      <c r="N70" s="56" t="s">
        <v>199</v>
      </c>
      <c r="O70" s="56"/>
      <c r="P70" s="56"/>
      <c r="Q70" s="56"/>
    </row>
    <row r="71" spans="1:22" ht="13" x14ac:dyDescent="0.3">
      <c r="A71" s="58"/>
      <c r="B71" s="2" t="s">
        <v>77</v>
      </c>
      <c r="C71" s="2" t="s">
        <v>81</v>
      </c>
      <c r="D71" s="2" t="s">
        <v>82</v>
      </c>
      <c r="E71" s="2" t="s">
        <v>106</v>
      </c>
      <c r="F71" s="2" t="s">
        <v>107</v>
      </c>
      <c r="G71" s="2" t="s">
        <v>108</v>
      </c>
      <c r="H71" s="2" t="s">
        <v>109</v>
      </c>
      <c r="I71" s="2" t="s">
        <v>106</v>
      </c>
      <c r="J71" s="33" t="s">
        <v>110</v>
      </c>
      <c r="K71" s="33" t="s">
        <v>111</v>
      </c>
      <c r="L71" s="33" t="s">
        <v>112</v>
      </c>
      <c r="M71" s="33" t="s">
        <v>106</v>
      </c>
      <c r="N71" s="2" t="s">
        <v>113</v>
      </c>
      <c r="O71" s="2" t="s">
        <v>114</v>
      </c>
      <c r="P71" s="2" t="s">
        <v>115</v>
      </c>
      <c r="Q71" s="2" t="s">
        <v>106</v>
      </c>
    </row>
    <row r="72" spans="1:22" s="37" customFormat="1" x14ac:dyDescent="0.25">
      <c r="A72" s="38" t="s">
        <v>70</v>
      </c>
      <c r="B72" s="51">
        <v>206972.32055231094</v>
      </c>
      <c r="C72" s="52">
        <v>233347.14117241002</v>
      </c>
      <c r="D72" s="16">
        <v>209441.30118058083</v>
      </c>
      <c r="E72" s="23">
        <f>SUM(B72:D72)</f>
        <v>649760.76290530176</v>
      </c>
      <c r="F72" s="16">
        <v>215652.68599242371</v>
      </c>
      <c r="G72" s="52">
        <v>241310.6188158408</v>
      </c>
      <c r="H72" s="16">
        <v>236324.33081031003</v>
      </c>
      <c r="I72" s="23">
        <f t="shared" ref="I72:I98" si="12">SUM(F72:H72)</f>
        <v>693287.63561857445</v>
      </c>
      <c r="J72" s="16">
        <v>228685.82373246</v>
      </c>
      <c r="K72" s="52">
        <v>215383.16927744</v>
      </c>
      <c r="L72" s="16">
        <v>218868.04528331</v>
      </c>
      <c r="M72" s="23">
        <f t="shared" ref="M72:M98" si="13">SUM(J72:L72)</f>
        <v>662937.03829320997</v>
      </c>
      <c r="N72" s="16">
        <v>223869.09983837002</v>
      </c>
      <c r="O72" s="52">
        <v>222377.10009428998</v>
      </c>
      <c r="P72" s="16">
        <v>240126.26169242998</v>
      </c>
      <c r="Q72" s="23">
        <f t="shared" ref="Q72:Q98" si="14">SUM(N72:P72)</f>
        <v>686372.46162508999</v>
      </c>
      <c r="S72" s="47"/>
      <c r="T72" s="36"/>
      <c r="U72" s="36"/>
      <c r="V72" s="36"/>
    </row>
    <row r="73" spans="1:22" s="37" customFormat="1" x14ac:dyDescent="0.25">
      <c r="A73" s="38" t="s">
        <v>71</v>
      </c>
      <c r="B73" s="51">
        <v>4439.3790537099994</v>
      </c>
      <c r="C73" s="52">
        <v>4951.5648438400003</v>
      </c>
      <c r="D73" s="16">
        <v>3842.009486330001</v>
      </c>
      <c r="E73" s="23">
        <f t="shared" ref="E73:E98" si="15">SUM(B73:D73)</f>
        <v>13232.953383880002</v>
      </c>
      <c r="F73" s="16">
        <v>3711.4829476260456</v>
      </c>
      <c r="G73" s="52">
        <v>3590.2568171000003</v>
      </c>
      <c r="H73" s="16">
        <v>3649.4919025600002</v>
      </c>
      <c r="I73" s="23">
        <f t="shared" si="12"/>
        <v>10951.231667286047</v>
      </c>
      <c r="J73" s="16">
        <v>2888.4114961399996</v>
      </c>
      <c r="K73" s="52">
        <v>4125.2518740699998</v>
      </c>
      <c r="L73" s="16">
        <v>3497.0981743499997</v>
      </c>
      <c r="M73" s="23">
        <f t="shared" si="13"/>
        <v>10510.761544559999</v>
      </c>
      <c r="N73" s="16">
        <v>3377.2455902499996</v>
      </c>
      <c r="O73" s="52">
        <v>6098.2584255000002</v>
      </c>
      <c r="P73" s="16">
        <v>4641.7954078700004</v>
      </c>
      <c r="Q73" s="23">
        <f t="shared" si="14"/>
        <v>14117.299423620001</v>
      </c>
      <c r="S73" s="47"/>
      <c r="T73" s="36"/>
      <c r="U73" s="36"/>
      <c r="V73" s="36"/>
    </row>
    <row r="74" spans="1:22" s="37" customFormat="1" x14ac:dyDescent="0.25">
      <c r="A74" s="38" t="s">
        <v>20</v>
      </c>
      <c r="B74" s="51">
        <v>4147.6960592100004</v>
      </c>
      <c r="C74" s="52">
        <v>3195.3354978200005</v>
      </c>
      <c r="D74" s="16">
        <v>3371.4795311999997</v>
      </c>
      <c r="E74" s="23">
        <f t="shared" si="15"/>
        <v>10714.51108823</v>
      </c>
      <c r="F74" s="16">
        <v>3209.2819119894257</v>
      </c>
      <c r="G74" s="52">
        <v>2890.3416705999998</v>
      </c>
      <c r="H74" s="16">
        <v>2582.7443066000001</v>
      </c>
      <c r="I74" s="23">
        <f t="shared" si="12"/>
        <v>8682.3678891894251</v>
      </c>
      <c r="J74" s="16">
        <v>2434.0216390000001</v>
      </c>
      <c r="K74" s="52">
        <v>3327.0112633999997</v>
      </c>
      <c r="L74" s="16">
        <v>2109.2644671000003</v>
      </c>
      <c r="M74" s="23">
        <f t="shared" si="13"/>
        <v>7870.2973695000001</v>
      </c>
      <c r="N74" s="16">
        <v>2575.8741939100005</v>
      </c>
      <c r="O74" s="52">
        <v>3450.6710420799996</v>
      </c>
      <c r="P74" s="16">
        <v>3101.6071442500001</v>
      </c>
      <c r="Q74" s="23">
        <f t="shared" si="14"/>
        <v>9128.1523802400006</v>
      </c>
      <c r="S74" s="47"/>
      <c r="T74" s="36"/>
      <c r="U74" s="36"/>
      <c r="V74" s="36"/>
    </row>
    <row r="75" spans="1:22" s="37" customFormat="1" x14ac:dyDescent="0.25">
      <c r="A75" s="38" t="s">
        <v>21</v>
      </c>
      <c r="B75" s="51">
        <v>0</v>
      </c>
      <c r="C75" s="52">
        <v>69.924073100000001</v>
      </c>
      <c r="D75" s="16">
        <v>74.091333400000011</v>
      </c>
      <c r="E75" s="23">
        <f t="shared" si="15"/>
        <v>144.01540650000001</v>
      </c>
      <c r="F75" s="16">
        <v>19.319330077138581</v>
      </c>
      <c r="G75" s="52">
        <v>11.564225349999999</v>
      </c>
      <c r="H75" s="16">
        <v>0</v>
      </c>
      <c r="I75" s="23">
        <f t="shared" si="12"/>
        <v>30.883555427138582</v>
      </c>
      <c r="J75" s="16">
        <v>122.83988679999999</v>
      </c>
      <c r="K75" s="52">
        <v>70.67305902999999</v>
      </c>
      <c r="L75" s="16">
        <v>86.580112749999998</v>
      </c>
      <c r="M75" s="23">
        <f t="shared" si="13"/>
        <v>280.09305857999999</v>
      </c>
      <c r="N75" s="16">
        <v>104.37689395000001</v>
      </c>
      <c r="O75" s="52">
        <v>203.90760491</v>
      </c>
      <c r="P75" s="16">
        <v>54.166092333000002</v>
      </c>
      <c r="Q75" s="23">
        <f t="shared" si="14"/>
        <v>362.45059119299998</v>
      </c>
      <c r="S75" s="47"/>
      <c r="T75" s="36"/>
      <c r="U75" s="36"/>
      <c r="V75" s="36"/>
    </row>
    <row r="76" spans="1:22" s="37" customFormat="1" x14ac:dyDescent="0.25">
      <c r="A76" s="38" t="s">
        <v>22</v>
      </c>
      <c r="B76" s="51">
        <v>2.0903999999999999E-2</v>
      </c>
      <c r="C76" s="52">
        <v>0.30925599999999998</v>
      </c>
      <c r="D76" s="16">
        <v>1.135745</v>
      </c>
      <c r="E76" s="23">
        <f t="shared" si="15"/>
        <v>1.465905</v>
      </c>
      <c r="F76" s="16">
        <v>0.51361463217361203</v>
      </c>
      <c r="G76" s="52">
        <v>8.3042350000000003</v>
      </c>
      <c r="H76" s="16">
        <v>2.7955399999999999</v>
      </c>
      <c r="I76" s="23">
        <f t="shared" si="12"/>
        <v>11.613389632173611</v>
      </c>
      <c r="J76" s="16">
        <v>0.99120200000000003</v>
      </c>
      <c r="K76" s="52">
        <v>1.2545580000000001</v>
      </c>
      <c r="L76" s="16">
        <v>2.8470381499999999</v>
      </c>
      <c r="M76" s="23">
        <f t="shared" si="13"/>
        <v>5.0927981500000001</v>
      </c>
      <c r="N76" s="16">
        <v>1.3459460000000001</v>
      </c>
      <c r="O76" s="52">
        <v>0.70026800000000011</v>
      </c>
      <c r="P76" s="16">
        <v>0.62552799999999997</v>
      </c>
      <c r="Q76" s="23">
        <f t="shared" si="14"/>
        <v>2.6717420000000001</v>
      </c>
      <c r="S76" s="47"/>
      <c r="T76" s="36"/>
      <c r="U76" s="36"/>
      <c r="V76" s="36"/>
    </row>
    <row r="77" spans="1:22" s="37" customFormat="1" x14ac:dyDescent="0.25">
      <c r="A77" s="38" t="s">
        <v>23</v>
      </c>
      <c r="B77" s="51">
        <v>7.3822522499999996</v>
      </c>
      <c r="C77" s="52">
        <v>28.825303850000001</v>
      </c>
      <c r="D77" s="16">
        <v>13.859037000000001</v>
      </c>
      <c r="E77" s="23">
        <f t="shared" si="15"/>
        <v>50.066593099999999</v>
      </c>
      <c r="F77" s="16">
        <v>10.241225175226091</v>
      </c>
      <c r="G77" s="52">
        <v>17.520669250000001</v>
      </c>
      <c r="H77" s="16">
        <v>43.9215631</v>
      </c>
      <c r="I77" s="23">
        <f t="shared" si="12"/>
        <v>71.683457525226089</v>
      </c>
      <c r="J77" s="16">
        <v>7.7071702000000002</v>
      </c>
      <c r="K77" s="52">
        <v>38.612915039999997</v>
      </c>
      <c r="L77" s="16">
        <v>7.9138372000000006</v>
      </c>
      <c r="M77" s="23">
        <f t="shared" si="13"/>
        <v>54.233922440000001</v>
      </c>
      <c r="N77" s="16">
        <v>39.653790199999996</v>
      </c>
      <c r="O77" s="52">
        <v>9.502870699999999</v>
      </c>
      <c r="P77" s="16">
        <v>3.6063926500000001</v>
      </c>
      <c r="Q77" s="23">
        <f t="shared" si="14"/>
        <v>52.763053549999995</v>
      </c>
      <c r="S77" s="47"/>
      <c r="T77" s="36"/>
      <c r="U77" s="36"/>
      <c r="V77" s="36"/>
    </row>
    <row r="78" spans="1:22" s="37" customFormat="1" x14ac:dyDescent="0.25">
      <c r="A78" s="38" t="s">
        <v>24</v>
      </c>
      <c r="B78" s="51">
        <v>885.56143203999989</v>
      </c>
      <c r="C78" s="52">
        <v>1143.0614123199998</v>
      </c>
      <c r="D78" s="16">
        <v>1343.7792737899999</v>
      </c>
      <c r="E78" s="23">
        <f t="shared" si="15"/>
        <v>3372.4021181499998</v>
      </c>
      <c r="F78" s="16">
        <v>1499.9453170971981</v>
      </c>
      <c r="G78" s="52">
        <v>1242.9550826099999</v>
      </c>
      <c r="H78" s="16">
        <v>1331.0764885400001</v>
      </c>
      <c r="I78" s="23">
        <f t="shared" si="12"/>
        <v>4073.9768882471981</v>
      </c>
      <c r="J78" s="16">
        <v>1182.2569511700001</v>
      </c>
      <c r="K78" s="52">
        <v>1479.00697066</v>
      </c>
      <c r="L78" s="16">
        <v>880.11706425000011</v>
      </c>
      <c r="M78" s="23">
        <f t="shared" si="13"/>
        <v>3541.3809860800002</v>
      </c>
      <c r="N78" s="16">
        <v>1046.5969912099997</v>
      </c>
      <c r="O78" s="52">
        <v>1219.0444854300001</v>
      </c>
      <c r="P78" s="16">
        <v>1164.8294924999998</v>
      </c>
      <c r="Q78" s="23">
        <f t="shared" si="14"/>
        <v>3430.4709691399994</v>
      </c>
      <c r="S78" s="47"/>
      <c r="T78" s="36"/>
      <c r="U78" s="36"/>
      <c r="V78" s="36"/>
    </row>
    <row r="79" spans="1:22" s="37" customFormat="1" x14ac:dyDescent="0.25">
      <c r="A79" s="38" t="s">
        <v>25</v>
      </c>
      <c r="B79" s="51">
        <v>36.919587700000001</v>
      </c>
      <c r="C79" s="52">
        <v>243.28148852000001</v>
      </c>
      <c r="D79" s="16">
        <v>178.04793000000001</v>
      </c>
      <c r="E79" s="23">
        <f t="shared" si="15"/>
        <v>458.24900622000001</v>
      </c>
      <c r="F79" s="16">
        <v>179.64916774682092</v>
      </c>
      <c r="G79" s="52">
        <v>41.842944200000005</v>
      </c>
      <c r="H79" s="16">
        <v>767.73022400000013</v>
      </c>
      <c r="I79" s="23">
        <f t="shared" si="12"/>
        <v>989.22233594682109</v>
      </c>
      <c r="J79" s="16">
        <v>76.203570099999993</v>
      </c>
      <c r="K79" s="52">
        <v>134.33452149999999</v>
      </c>
      <c r="L79" s="16">
        <v>292.43230619999997</v>
      </c>
      <c r="M79" s="23">
        <f t="shared" si="13"/>
        <v>502.97039779999994</v>
      </c>
      <c r="N79" s="16">
        <v>79.906156999999993</v>
      </c>
      <c r="O79" s="52">
        <v>134.3558032</v>
      </c>
      <c r="P79" s="16">
        <v>20.792017999999999</v>
      </c>
      <c r="Q79" s="23">
        <f t="shared" si="14"/>
        <v>235.05397819999996</v>
      </c>
      <c r="S79" s="47"/>
      <c r="T79" s="36"/>
      <c r="U79" s="36"/>
      <c r="V79" s="36"/>
    </row>
    <row r="80" spans="1:22" s="37" customFormat="1" x14ac:dyDescent="0.25">
      <c r="A80" s="38" t="s">
        <v>26</v>
      </c>
      <c r="B80" s="51">
        <v>3564.6908521400001</v>
      </c>
      <c r="C80" s="52">
        <v>3765.6642011399999</v>
      </c>
      <c r="D80" s="16">
        <v>2666.4508884899997</v>
      </c>
      <c r="E80" s="23">
        <f t="shared" si="15"/>
        <v>9996.8059417699988</v>
      </c>
      <c r="F80" s="16">
        <v>2659.7888322945309</v>
      </c>
      <c r="G80" s="52">
        <v>3322.1433105100004</v>
      </c>
      <c r="H80" s="16">
        <v>2689.7496435400003</v>
      </c>
      <c r="I80" s="23">
        <f t="shared" si="12"/>
        <v>8671.6817863445322</v>
      </c>
      <c r="J80" s="16">
        <v>2352.4789190699998</v>
      </c>
      <c r="K80" s="52">
        <v>2461.8538434699999</v>
      </c>
      <c r="L80" s="16">
        <v>2225.9066313399999</v>
      </c>
      <c r="M80" s="23">
        <f t="shared" si="13"/>
        <v>7040.2393938799996</v>
      </c>
      <c r="N80" s="16">
        <v>1841.4018794799997</v>
      </c>
      <c r="O80" s="52">
        <v>2455.1415039400003</v>
      </c>
      <c r="P80" s="16">
        <v>1941.6668514999997</v>
      </c>
      <c r="Q80" s="23">
        <f t="shared" si="14"/>
        <v>6238.2102349199995</v>
      </c>
      <c r="S80" s="47"/>
      <c r="T80" s="36"/>
      <c r="U80" s="36"/>
      <c r="V80" s="36"/>
    </row>
    <row r="81" spans="1:22" s="37" customFormat="1" x14ac:dyDescent="0.25">
      <c r="A81" s="38" t="s">
        <v>27</v>
      </c>
      <c r="B81" s="51">
        <v>0</v>
      </c>
      <c r="C81" s="52">
        <v>2.2365659999999998</v>
      </c>
      <c r="D81" s="16">
        <v>5.6941220000000001</v>
      </c>
      <c r="E81" s="23">
        <f t="shared" si="15"/>
        <v>7.930688</v>
      </c>
      <c r="F81" s="16">
        <v>13.550075138794513</v>
      </c>
      <c r="G81" s="52">
        <v>2.6682480000000002</v>
      </c>
      <c r="H81" s="16">
        <v>13.473319</v>
      </c>
      <c r="I81" s="23">
        <f t="shared" si="12"/>
        <v>29.691642138794514</v>
      </c>
      <c r="J81" s="16">
        <v>13.987761000000001</v>
      </c>
      <c r="K81" s="52">
        <v>0</v>
      </c>
      <c r="L81" s="16">
        <v>5.4279999999999999</v>
      </c>
      <c r="M81" s="23">
        <f t="shared" si="13"/>
        <v>19.415761</v>
      </c>
      <c r="N81" s="16">
        <v>4.5982560000000001</v>
      </c>
      <c r="O81" s="52">
        <v>329.39639999999997</v>
      </c>
      <c r="P81" s="16">
        <v>2.8979680000000001</v>
      </c>
      <c r="Q81" s="23">
        <f t="shared" si="14"/>
        <v>336.89262399999996</v>
      </c>
      <c r="S81" s="47"/>
      <c r="T81" s="36"/>
      <c r="U81" s="36"/>
      <c r="V81" s="36"/>
    </row>
    <row r="82" spans="1:22" s="37" customFormat="1" x14ac:dyDescent="0.25">
      <c r="A82" s="38" t="s">
        <v>28</v>
      </c>
      <c r="B82" s="51">
        <v>4146.7199405000001</v>
      </c>
      <c r="C82" s="52">
        <v>4702.9966369599997</v>
      </c>
      <c r="D82" s="16">
        <v>4603.2453013100003</v>
      </c>
      <c r="E82" s="23">
        <f t="shared" si="15"/>
        <v>13452.96187877</v>
      </c>
      <c r="F82" s="16">
        <v>6362.7759646797722</v>
      </c>
      <c r="G82" s="52">
        <v>5412.2197677999993</v>
      </c>
      <c r="H82" s="16">
        <v>7282.8555210600007</v>
      </c>
      <c r="I82" s="23">
        <f t="shared" si="12"/>
        <v>19057.851253539775</v>
      </c>
      <c r="J82" s="16">
        <v>5433.0302807299995</v>
      </c>
      <c r="K82" s="52">
        <v>7314.8064275799979</v>
      </c>
      <c r="L82" s="16">
        <v>4269.3271872900004</v>
      </c>
      <c r="M82" s="23">
        <f t="shared" si="13"/>
        <v>17017.163895599999</v>
      </c>
      <c r="N82" s="16">
        <v>4446.9323260000001</v>
      </c>
      <c r="O82" s="52">
        <v>8467.6209482599988</v>
      </c>
      <c r="P82" s="16">
        <v>2665.996979699999</v>
      </c>
      <c r="Q82" s="23">
        <f t="shared" si="14"/>
        <v>15580.550253959998</v>
      </c>
      <c r="S82" s="47"/>
      <c r="T82" s="36"/>
      <c r="U82" s="36"/>
      <c r="V82" s="36"/>
    </row>
    <row r="83" spans="1:22" s="37" customFormat="1" x14ac:dyDescent="0.25">
      <c r="A83" s="38" t="s">
        <v>29</v>
      </c>
      <c r="B83" s="51">
        <v>1482.4042930999999</v>
      </c>
      <c r="C83" s="52">
        <v>1084.4177298500001</v>
      </c>
      <c r="D83" s="16">
        <v>1067.0618066999998</v>
      </c>
      <c r="E83" s="23">
        <f t="shared" si="15"/>
        <v>3633.8838296499998</v>
      </c>
      <c r="F83" s="16">
        <v>1457.6436215454873</v>
      </c>
      <c r="G83" s="52">
        <v>841.96437509999998</v>
      </c>
      <c r="H83" s="16">
        <v>845.86617170000011</v>
      </c>
      <c r="I83" s="23">
        <f t="shared" si="12"/>
        <v>3145.4741683454872</v>
      </c>
      <c r="J83" s="16">
        <v>682.60625536000009</v>
      </c>
      <c r="K83" s="52">
        <v>737.06458766000003</v>
      </c>
      <c r="L83" s="16">
        <v>795.03145805000008</v>
      </c>
      <c r="M83" s="23">
        <f t="shared" si="13"/>
        <v>2214.7023010700004</v>
      </c>
      <c r="N83" s="16">
        <v>687.02368379999996</v>
      </c>
      <c r="O83" s="52">
        <v>722.27650714999993</v>
      </c>
      <c r="P83" s="16">
        <v>716.20985250000001</v>
      </c>
      <c r="Q83" s="23">
        <f t="shared" si="14"/>
        <v>2125.51004345</v>
      </c>
      <c r="S83" s="47"/>
      <c r="T83" s="36"/>
      <c r="U83" s="36"/>
      <c r="V83" s="36"/>
    </row>
    <row r="84" spans="1:22" s="37" customFormat="1" x14ac:dyDescent="0.25">
      <c r="A84" s="38" t="s">
        <v>30</v>
      </c>
      <c r="B84" s="51">
        <v>1.71</v>
      </c>
      <c r="C84" s="52">
        <v>15.801815400000001</v>
      </c>
      <c r="D84" s="16">
        <v>20.440431059999995</v>
      </c>
      <c r="E84" s="23">
        <f t="shared" si="15"/>
        <v>37.952246459999998</v>
      </c>
      <c r="F84" s="16">
        <v>5.1644258707024528</v>
      </c>
      <c r="G84" s="52">
        <v>27.115794770000001</v>
      </c>
      <c r="H84" s="16">
        <v>14.432051640000001</v>
      </c>
      <c r="I84" s="23">
        <f t="shared" si="12"/>
        <v>46.71227228070245</v>
      </c>
      <c r="J84" s="16">
        <v>1.0038110499999997</v>
      </c>
      <c r="K84" s="52">
        <v>0</v>
      </c>
      <c r="L84" s="16">
        <v>15.89022917</v>
      </c>
      <c r="M84" s="23">
        <f t="shared" si="13"/>
        <v>16.894040220000001</v>
      </c>
      <c r="N84" s="16">
        <v>15.329819070000001</v>
      </c>
      <c r="O84" s="52">
        <v>20.508141850000001</v>
      </c>
      <c r="P84" s="16">
        <v>22.362754239999997</v>
      </c>
      <c r="Q84" s="23">
        <f t="shared" si="14"/>
        <v>58.200715160000001</v>
      </c>
      <c r="S84" s="47"/>
      <c r="T84" s="36"/>
      <c r="U84" s="36"/>
      <c r="V84" s="36"/>
    </row>
    <row r="85" spans="1:22" s="37" customFormat="1" x14ac:dyDescent="0.25">
      <c r="A85" s="38" t="s">
        <v>31</v>
      </c>
      <c r="B85" s="51">
        <v>5.088391109999999</v>
      </c>
      <c r="C85" s="52">
        <v>245.1036004</v>
      </c>
      <c r="D85" s="16">
        <v>126.61854624</v>
      </c>
      <c r="E85" s="23">
        <f t="shared" si="15"/>
        <v>376.81053774999998</v>
      </c>
      <c r="F85" s="16">
        <v>50.988569482356745</v>
      </c>
      <c r="G85" s="52">
        <v>191.79219073000002</v>
      </c>
      <c r="H85" s="16">
        <v>8293.2123374499988</v>
      </c>
      <c r="I85" s="23">
        <f t="shared" si="12"/>
        <v>8535.9930976623564</v>
      </c>
      <c r="J85" s="16">
        <v>8305.3847253300009</v>
      </c>
      <c r="K85" s="52">
        <v>4806.02540322</v>
      </c>
      <c r="L85" s="16">
        <v>2347.9641311999999</v>
      </c>
      <c r="M85" s="23">
        <f t="shared" si="13"/>
        <v>15459.37425975</v>
      </c>
      <c r="N85" s="16">
        <v>5669.6017363599994</v>
      </c>
      <c r="O85" s="52">
        <v>702.93726781999999</v>
      </c>
      <c r="P85" s="16">
        <v>9.9496379099999999</v>
      </c>
      <c r="Q85" s="23">
        <f t="shared" si="14"/>
        <v>6382.4886420899993</v>
      </c>
      <c r="S85" s="47"/>
      <c r="T85" s="36"/>
      <c r="U85" s="36"/>
      <c r="V85" s="36"/>
    </row>
    <row r="86" spans="1:22" s="37" customFormat="1" x14ac:dyDescent="0.25">
      <c r="A86" s="38" t="s">
        <v>32</v>
      </c>
      <c r="B86" s="51">
        <v>1031.2667115099998</v>
      </c>
      <c r="C86" s="52">
        <v>910.10527692000005</v>
      </c>
      <c r="D86" s="16">
        <v>1243.3186820899998</v>
      </c>
      <c r="E86" s="23">
        <f t="shared" si="15"/>
        <v>3184.6906705199999</v>
      </c>
      <c r="F86" s="16">
        <v>1564.930282379964</v>
      </c>
      <c r="G86" s="52">
        <v>713.82570325000006</v>
      </c>
      <c r="H86" s="16">
        <v>425.01316264000002</v>
      </c>
      <c r="I86" s="23">
        <f t="shared" si="12"/>
        <v>2703.7691482699638</v>
      </c>
      <c r="J86" s="16">
        <v>819.83127024999999</v>
      </c>
      <c r="K86" s="52">
        <v>748.19216427999993</v>
      </c>
      <c r="L86" s="16">
        <v>434.96501688000001</v>
      </c>
      <c r="M86" s="23">
        <f t="shared" si="13"/>
        <v>2002.9884514099999</v>
      </c>
      <c r="N86" s="16">
        <v>380.71490690000007</v>
      </c>
      <c r="O86" s="52">
        <v>516.73186113999986</v>
      </c>
      <c r="P86" s="16">
        <v>476.15549145999995</v>
      </c>
      <c r="Q86" s="23">
        <f t="shared" si="14"/>
        <v>1373.6022594999999</v>
      </c>
      <c r="S86" s="47"/>
      <c r="T86" s="36"/>
      <c r="U86" s="36"/>
      <c r="V86" s="36"/>
    </row>
    <row r="87" spans="1:22" s="37" customFormat="1" x14ac:dyDescent="0.25">
      <c r="A87" s="20" t="s">
        <v>33</v>
      </c>
      <c r="B87" s="51">
        <v>19.402322600000002</v>
      </c>
      <c r="C87" s="19">
        <v>34.949320100000001</v>
      </c>
      <c r="D87" s="24">
        <v>31.381059099999998</v>
      </c>
      <c r="E87" s="23">
        <f t="shared" si="15"/>
        <v>85.732701800000001</v>
      </c>
      <c r="F87" s="24">
        <v>27.719987544618874</v>
      </c>
      <c r="G87" s="19">
        <v>23.270869999999999</v>
      </c>
      <c r="H87" s="24">
        <v>1.17</v>
      </c>
      <c r="I87" s="23">
        <f t="shared" si="12"/>
        <v>52.160857544618878</v>
      </c>
      <c r="J87" s="24">
        <v>2.5884339999999999</v>
      </c>
      <c r="K87" s="19">
        <v>3.0871810000000002</v>
      </c>
      <c r="L87" s="24">
        <v>9.3724793000000002</v>
      </c>
      <c r="M87" s="23">
        <f t="shared" si="13"/>
        <v>15.048094300000001</v>
      </c>
      <c r="N87" s="24">
        <v>0.93036839999999998</v>
      </c>
      <c r="O87" s="19">
        <v>4.8646654000000007</v>
      </c>
      <c r="P87" s="24">
        <v>10.6121757</v>
      </c>
      <c r="Q87" s="23">
        <f t="shared" si="14"/>
        <v>16.4072095</v>
      </c>
      <c r="S87" s="47"/>
      <c r="T87" s="36"/>
      <c r="U87" s="36"/>
      <c r="V87" s="36"/>
    </row>
    <row r="88" spans="1:22" s="37" customFormat="1" x14ac:dyDescent="0.25">
      <c r="A88" s="38" t="s">
        <v>34</v>
      </c>
      <c r="B88" s="51">
        <v>4.9362500000000002</v>
      </c>
      <c r="C88" s="52">
        <v>14.135577</v>
      </c>
      <c r="D88" s="16">
        <v>15.767289999999999</v>
      </c>
      <c r="E88" s="23">
        <f t="shared" si="15"/>
        <v>34.839117000000002</v>
      </c>
      <c r="F88" s="16">
        <v>560.21130990827601</v>
      </c>
      <c r="G88" s="52">
        <v>4.1032299999999999</v>
      </c>
      <c r="H88" s="16">
        <v>4.9542989500000001</v>
      </c>
      <c r="I88" s="23">
        <f t="shared" si="12"/>
        <v>569.26883885827601</v>
      </c>
      <c r="J88" s="16">
        <v>9.4177780000000002</v>
      </c>
      <c r="K88" s="52">
        <v>2.152085</v>
      </c>
      <c r="L88" s="16">
        <v>2.76952</v>
      </c>
      <c r="M88" s="23">
        <f t="shared" si="13"/>
        <v>14.339383</v>
      </c>
      <c r="N88" s="16">
        <v>37.288929100000004</v>
      </c>
      <c r="O88" s="52">
        <v>1.65473621</v>
      </c>
      <c r="P88" s="16">
        <v>3.8450950000000002</v>
      </c>
      <c r="Q88" s="23">
        <f t="shared" si="14"/>
        <v>42.788760310000008</v>
      </c>
      <c r="S88" s="47"/>
      <c r="T88" s="36"/>
      <c r="U88" s="36"/>
      <c r="V88" s="36"/>
    </row>
    <row r="89" spans="1:22" s="37" customFormat="1" x14ac:dyDescent="0.25">
      <c r="A89" s="38" t="s">
        <v>35</v>
      </c>
      <c r="B89" s="51">
        <v>1.8460000000000001</v>
      </c>
      <c r="C89" s="52">
        <v>3.5447000000000002</v>
      </c>
      <c r="D89" s="16">
        <v>4.7699999999999999E-2</v>
      </c>
      <c r="E89" s="23">
        <f t="shared" si="15"/>
        <v>5.4384000000000006</v>
      </c>
      <c r="F89" s="16">
        <v>0.75156467050151021</v>
      </c>
      <c r="G89" s="52">
        <v>0.44</v>
      </c>
      <c r="H89" s="16">
        <v>12.3482608</v>
      </c>
      <c r="I89" s="23">
        <f t="shared" si="12"/>
        <v>13.53982547050151</v>
      </c>
      <c r="J89" s="16">
        <v>7.5733360000000003</v>
      </c>
      <c r="K89" s="52">
        <v>0.246</v>
      </c>
      <c r="L89" s="16">
        <v>5.7193674999999997</v>
      </c>
      <c r="M89" s="23">
        <f t="shared" si="13"/>
        <v>13.5387035</v>
      </c>
      <c r="N89" s="16">
        <v>2.4155000000000002</v>
      </c>
      <c r="O89" s="52">
        <v>1.067701</v>
      </c>
      <c r="P89" s="16">
        <v>3.4102649999999999</v>
      </c>
      <c r="Q89" s="23">
        <f t="shared" si="14"/>
        <v>6.8934660000000001</v>
      </c>
      <c r="S89" s="47"/>
      <c r="T89" s="36"/>
      <c r="U89" s="36"/>
      <c r="V89" s="36"/>
    </row>
    <row r="90" spans="1:22" s="37" customFormat="1" x14ac:dyDescent="0.25">
      <c r="A90" s="38" t="s">
        <v>36</v>
      </c>
      <c r="B90" s="51">
        <v>4.4242169999999996</v>
      </c>
      <c r="C90" s="52">
        <v>2.635062</v>
      </c>
      <c r="D90" s="16">
        <v>0.06</v>
      </c>
      <c r="E90" s="23">
        <f t="shared" si="15"/>
        <v>7.1192789999999997</v>
      </c>
      <c r="F90" s="16">
        <v>0.13497670991703734</v>
      </c>
      <c r="G90" s="52">
        <v>0.27600000000000002</v>
      </c>
      <c r="H90" s="16">
        <v>0.21</v>
      </c>
      <c r="I90" s="23">
        <f t="shared" si="12"/>
        <v>0.62097670991703735</v>
      </c>
      <c r="J90" s="16">
        <v>7.0000000000000007E-2</v>
      </c>
      <c r="K90" s="52">
        <v>0.14000000000000001</v>
      </c>
      <c r="L90" s="16">
        <v>0.13</v>
      </c>
      <c r="M90" s="23">
        <f t="shared" si="13"/>
        <v>0.34</v>
      </c>
      <c r="N90" s="16">
        <v>0.21</v>
      </c>
      <c r="O90" s="52">
        <v>0.14000000000000001</v>
      </c>
      <c r="P90" s="16">
        <v>0.14000000000000001</v>
      </c>
      <c r="Q90" s="23">
        <f t="shared" si="14"/>
        <v>0.49</v>
      </c>
      <c r="S90" s="47"/>
      <c r="T90" s="36"/>
      <c r="U90" s="36"/>
      <c r="V90" s="36"/>
    </row>
    <row r="91" spans="1:22" s="37" customFormat="1" x14ac:dyDescent="0.25">
      <c r="A91" s="38" t="s">
        <v>37</v>
      </c>
      <c r="B91" s="51">
        <v>883.54868299999998</v>
      </c>
      <c r="C91" s="52">
        <v>3197.6256104000004</v>
      </c>
      <c r="D91" s="16">
        <v>4517.9316271199996</v>
      </c>
      <c r="E91" s="23">
        <f t="shared" si="15"/>
        <v>8599.1059205199999</v>
      </c>
      <c r="F91" s="16">
        <v>3284.175685034912</v>
      </c>
      <c r="G91" s="52">
        <v>3091.0747672700008</v>
      </c>
      <c r="H91" s="16">
        <v>3599.7438197900001</v>
      </c>
      <c r="I91" s="23">
        <f t="shared" si="12"/>
        <v>9974.994272094913</v>
      </c>
      <c r="J91" s="16">
        <v>4439.3974360499997</v>
      </c>
      <c r="K91" s="52">
        <v>3605.1039975900003</v>
      </c>
      <c r="L91" s="16">
        <v>1483.8439574999998</v>
      </c>
      <c r="M91" s="23">
        <f t="shared" si="13"/>
        <v>9528.3453911399993</v>
      </c>
      <c r="N91" s="16">
        <v>2942.5070147000001</v>
      </c>
      <c r="O91" s="52">
        <v>2851.3428370999995</v>
      </c>
      <c r="P91" s="16">
        <v>2979.8817129999998</v>
      </c>
      <c r="Q91" s="23">
        <f t="shared" si="14"/>
        <v>8773.7315648000003</v>
      </c>
      <c r="S91" s="47"/>
      <c r="T91" s="36"/>
      <c r="U91" s="36"/>
      <c r="V91" s="36"/>
    </row>
    <row r="92" spans="1:22" s="37" customFormat="1" x14ac:dyDescent="0.25">
      <c r="A92" s="38" t="s">
        <v>38</v>
      </c>
      <c r="B92" s="51">
        <v>9.8750300000000006</v>
      </c>
      <c r="C92" s="52">
        <v>3.780341</v>
      </c>
      <c r="D92" s="16">
        <v>7.1527469999999997</v>
      </c>
      <c r="E92" s="23">
        <f t="shared" si="15"/>
        <v>20.808118</v>
      </c>
      <c r="F92" s="16">
        <v>61.69101922329255</v>
      </c>
      <c r="G92" s="52">
        <v>25.210830999999999</v>
      </c>
      <c r="H92" s="16">
        <v>33.935163000000003</v>
      </c>
      <c r="I92" s="23">
        <f t="shared" si="12"/>
        <v>120.83701322329254</v>
      </c>
      <c r="J92" s="16">
        <v>73.990083850000005</v>
      </c>
      <c r="K92" s="52">
        <v>11.820081400000001</v>
      </c>
      <c r="L92" s="16">
        <v>14.518857000000001</v>
      </c>
      <c r="M92" s="23">
        <f t="shared" si="13"/>
        <v>100.32902225000001</v>
      </c>
      <c r="N92" s="16">
        <v>35.077725999999998</v>
      </c>
      <c r="O92" s="52">
        <v>32.169614000000003</v>
      </c>
      <c r="P92" s="16">
        <v>17.229440999999998</v>
      </c>
      <c r="Q92" s="23">
        <f t="shared" si="14"/>
        <v>84.476781000000003</v>
      </c>
      <c r="S92" s="47"/>
      <c r="T92" s="36"/>
      <c r="U92" s="36"/>
      <c r="V92" s="36"/>
    </row>
    <row r="93" spans="1:22" s="37" customFormat="1" x14ac:dyDescent="0.25">
      <c r="A93" s="38" t="s">
        <v>39</v>
      </c>
      <c r="B93" s="51">
        <v>0</v>
      </c>
      <c r="C93" s="52">
        <v>0</v>
      </c>
      <c r="D93" s="16">
        <v>0</v>
      </c>
      <c r="E93" s="23">
        <f t="shared" si="15"/>
        <v>0</v>
      </c>
      <c r="F93" s="16">
        <v>0</v>
      </c>
      <c r="G93" s="52">
        <v>0</v>
      </c>
      <c r="H93" s="16">
        <v>0</v>
      </c>
      <c r="I93" s="23">
        <f t="shared" si="12"/>
        <v>0</v>
      </c>
      <c r="J93" s="16">
        <v>0</v>
      </c>
      <c r="K93" s="52">
        <v>0</v>
      </c>
      <c r="L93" s="16">
        <v>0</v>
      </c>
      <c r="M93" s="23">
        <f t="shared" si="13"/>
        <v>0</v>
      </c>
      <c r="N93" s="16">
        <v>0</v>
      </c>
      <c r="O93" s="52">
        <v>0</v>
      </c>
      <c r="P93" s="16">
        <v>0</v>
      </c>
      <c r="Q93" s="23">
        <f t="shared" si="14"/>
        <v>0</v>
      </c>
      <c r="S93" s="47"/>
      <c r="T93" s="36"/>
      <c r="U93" s="36"/>
      <c r="V93" s="36"/>
    </row>
    <row r="94" spans="1:22" s="37" customFormat="1" ht="13" x14ac:dyDescent="0.3">
      <c r="A94" s="40" t="s">
        <v>105</v>
      </c>
      <c r="B94" s="41">
        <f t="shared" ref="B94:Q94" si="16">SUM(B72:B93)</f>
        <v>227645.19253218092</v>
      </c>
      <c r="C94" s="41">
        <f t="shared" si="16"/>
        <v>256962.43948502999</v>
      </c>
      <c r="D94" s="41">
        <f t="shared" si="16"/>
        <v>232570.87371841079</v>
      </c>
      <c r="E94" s="41">
        <f t="shared" si="16"/>
        <v>717178.50573562167</v>
      </c>
      <c r="F94" s="41">
        <f t="shared" si="16"/>
        <v>240332.64582125089</v>
      </c>
      <c r="G94" s="41">
        <f t="shared" si="16"/>
        <v>262769.50954838085</v>
      </c>
      <c r="H94" s="41">
        <f t="shared" si="16"/>
        <v>267919.05458468007</v>
      </c>
      <c r="I94" s="41">
        <f t="shared" si="16"/>
        <v>771021.20995431161</v>
      </c>
      <c r="J94" s="41">
        <f t="shared" si="16"/>
        <v>257539.61573856007</v>
      </c>
      <c r="K94" s="41">
        <f t="shared" si="16"/>
        <v>244249.80621033994</v>
      </c>
      <c r="L94" s="41">
        <f t="shared" si="16"/>
        <v>237355.16511854003</v>
      </c>
      <c r="M94" s="41">
        <f t="shared" si="16"/>
        <v>739144.5870674398</v>
      </c>
      <c r="N94" s="41">
        <f t="shared" si="16"/>
        <v>247158.13154670002</v>
      </c>
      <c r="O94" s="41">
        <f t="shared" si="16"/>
        <v>249599.39277798001</v>
      </c>
      <c r="P94" s="41">
        <f t="shared" si="16"/>
        <v>257964.04199304301</v>
      </c>
      <c r="Q94" s="41">
        <f t="shared" si="16"/>
        <v>754721.56631772302</v>
      </c>
      <c r="S94" s="47"/>
      <c r="T94" s="36"/>
      <c r="U94" s="36"/>
      <c r="V94" s="36"/>
    </row>
    <row r="95" spans="1:22" s="37" customFormat="1" x14ac:dyDescent="0.25">
      <c r="A95" s="38" t="s">
        <v>72</v>
      </c>
      <c r="B95" s="53">
        <v>670.2</v>
      </c>
      <c r="C95" s="16">
        <v>1679.5971056173569</v>
      </c>
      <c r="D95" s="16">
        <v>46.8</v>
      </c>
      <c r="E95" s="23">
        <f t="shared" si="15"/>
        <v>2396.5971056173571</v>
      </c>
      <c r="F95" s="16">
        <v>133.9</v>
      </c>
      <c r="G95" s="16">
        <v>133.9</v>
      </c>
      <c r="H95" s="16">
        <v>133.9</v>
      </c>
      <c r="I95" s="23">
        <f t="shared" si="12"/>
        <v>401.70000000000005</v>
      </c>
      <c r="J95" s="16">
        <v>133.9</v>
      </c>
      <c r="K95" s="16">
        <v>133.9</v>
      </c>
      <c r="L95" s="16">
        <v>133.9</v>
      </c>
      <c r="M95" s="23">
        <f t="shared" si="13"/>
        <v>401.70000000000005</v>
      </c>
      <c r="N95" s="16">
        <v>41.726828399999995</v>
      </c>
      <c r="O95" s="16">
        <v>133.9</v>
      </c>
      <c r="P95" s="16">
        <v>133.9</v>
      </c>
      <c r="Q95" s="23">
        <f t="shared" si="14"/>
        <v>309.5268284</v>
      </c>
      <c r="S95" s="47"/>
      <c r="T95" s="36"/>
      <c r="U95" s="36"/>
      <c r="V95" s="36"/>
    </row>
    <row r="96" spans="1:22" s="37" customFormat="1" x14ac:dyDescent="0.25">
      <c r="A96" s="38" t="s">
        <v>159</v>
      </c>
      <c r="B96" s="54">
        <v>3420.3384226599997</v>
      </c>
      <c r="C96" s="16">
        <v>3646.8400914900003</v>
      </c>
      <c r="D96" s="16">
        <v>3574.9260397299995</v>
      </c>
      <c r="E96" s="23">
        <f t="shared" si="15"/>
        <v>10642.104553879999</v>
      </c>
      <c r="F96" s="16">
        <v>3616.3347259500001</v>
      </c>
      <c r="G96" s="16">
        <v>3392.38598095</v>
      </c>
      <c r="H96" s="16">
        <v>3028.5062857699995</v>
      </c>
      <c r="I96" s="23">
        <f t="shared" si="12"/>
        <v>10037.226992669999</v>
      </c>
      <c r="J96" s="16">
        <v>3241.0447298400009</v>
      </c>
      <c r="K96" s="16">
        <v>2791.2474736799995</v>
      </c>
      <c r="L96" s="16">
        <v>2685.6555839400003</v>
      </c>
      <c r="M96" s="23">
        <f t="shared" si="13"/>
        <v>8717.9477874600016</v>
      </c>
      <c r="N96" s="46">
        <v>2051.6703942999998</v>
      </c>
      <c r="O96" s="16">
        <v>4280.1842533300005</v>
      </c>
      <c r="P96" s="16">
        <v>4382.1598364500005</v>
      </c>
      <c r="Q96" s="23">
        <f t="shared" si="14"/>
        <v>10714.01448408</v>
      </c>
      <c r="S96" s="47"/>
      <c r="T96" s="36"/>
      <c r="U96" s="36"/>
      <c r="V96" s="36"/>
    </row>
    <row r="97" spans="1:22" s="37" customFormat="1" x14ac:dyDescent="0.25">
      <c r="A97" s="38" t="s">
        <v>160</v>
      </c>
      <c r="B97" s="54">
        <v>3420.3384226599997</v>
      </c>
      <c r="C97" s="16">
        <v>1935.8787966891832</v>
      </c>
      <c r="D97" s="16"/>
      <c r="E97" s="23">
        <f t="shared" si="15"/>
        <v>5356.2172193491824</v>
      </c>
      <c r="F97" s="16"/>
      <c r="G97" s="16"/>
      <c r="H97" s="16">
        <v>3028.505160770088</v>
      </c>
      <c r="I97" s="23">
        <f t="shared" si="12"/>
        <v>3028.505160770088</v>
      </c>
      <c r="J97" s="16">
        <v>3241.0447298400009</v>
      </c>
      <c r="K97" s="16">
        <v>2791.2474736799995</v>
      </c>
      <c r="L97" s="16">
        <v>2685.6555839400003</v>
      </c>
      <c r="M97" s="23">
        <f t="shared" si="13"/>
        <v>8717.9477874600016</v>
      </c>
      <c r="N97" s="16">
        <v>2051.6703942999998</v>
      </c>
      <c r="O97" s="16">
        <v>4280.1842533300005</v>
      </c>
      <c r="P97" s="16">
        <v>4382.1598364500005</v>
      </c>
      <c r="Q97" s="23">
        <f t="shared" si="14"/>
        <v>10714.01448408</v>
      </c>
      <c r="S97" s="47"/>
      <c r="T97" s="36"/>
      <c r="U97" s="36"/>
      <c r="V97" s="36"/>
    </row>
    <row r="98" spans="1:22" s="37" customFormat="1" x14ac:dyDescent="0.25">
      <c r="A98" s="38" t="s">
        <v>99</v>
      </c>
      <c r="B98" s="54">
        <v>447.30129749999998</v>
      </c>
      <c r="C98" s="16">
        <v>2294.2910668000004</v>
      </c>
      <c r="D98" s="16">
        <v>2428.2410423699998</v>
      </c>
      <c r="E98" s="23">
        <f t="shared" si="15"/>
        <v>5169.8334066700008</v>
      </c>
      <c r="F98" s="16">
        <v>1246.695046</v>
      </c>
      <c r="G98" s="16">
        <v>2864.4396554</v>
      </c>
      <c r="H98" s="16">
        <v>1913.1476728800001</v>
      </c>
      <c r="I98" s="23">
        <f t="shared" si="12"/>
        <v>6024.2823742800001</v>
      </c>
      <c r="J98" s="16">
        <v>1647.1083169000001</v>
      </c>
      <c r="K98" s="16">
        <v>1487.0002127999999</v>
      </c>
      <c r="L98" s="16">
        <v>1867.2505481000001</v>
      </c>
      <c r="M98" s="23">
        <f t="shared" si="13"/>
        <v>5001.3590777999998</v>
      </c>
      <c r="N98" s="16">
        <v>864.79473849999999</v>
      </c>
      <c r="O98" s="16">
        <v>1828.2926711000002</v>
      </c>
      <c r="P98" s="16">
        <v>2203.7530244999998</v>
      </c>
      <c r="Q98" s="23">
        <f t="shared" si="14"/>
        <v>4896.8404341000005</v>
      </c>
      <c r="S98" s="47"/>
      <c r="T98" s="36"/>
      <c r="U98" s="36"/>
      <c r="V98" s="36"/>
    </row>
    <row r="99" spans="1:22" s="37" customFormat="1" ht="13" x14ac:dyDescent="0.3">
      <c r="A99" s="40" t="s">
        <v>104</v>
      </c>
      <c r="B99" s="41">
        <f>B94-B95+B96-B97+B98</f>
        <v>227422.29382968092</v>
      </c>
      <c r="C99" s="41">
        <f>C94-C95+C96-C97+C98</f>
        <v>259288.09474101348</v>
      </c>
      <c r="D99" s="41">
        <f>D94-D95+D96-D97+D98</f>
        <v>238527.2408005108</v>
      </c>
      <c r="E99" s="41">
        <f t="shared" ref="E99:P99" si="17">E94-E95+E96-E97+E98</f>
        <v>725237.62937120511</v>
      </c>
      <c r="F99" s="41">
        <f>F94-F95+F96-F97+F98</f>
        <v>245061.7755932009</v>
      </c>
      <c r="G99" s="41">
        <f>G94-G95+G96-G97+G98</f>
        <v>268892.43518473086</v>
      </c>
      <c r="H99" s="41">
        <f>H94-H95+H96-H97+H98</f>
        <v>269698.30338255991</v>
      </c>
      <c r="I99" s="41">
        <f t="shared" si="17"/>
        <v>783652.51416049153</v>
      </c>
      <c r="J99" s="41">
        <f t="shared" si="17"/>
        <v>259052.82405546008</v>
      </c>
      <c r="K99" s="41">
        <f t="shared" si="17"/>
        <v>245602.90642313994</v>
      </c>
      <c r="L99" s="41">
        <f t="shared" si="17"/>
        <v>239088.51566664004</v>
      </c>
      <c r="M99" s="41">
        <f t="shared" si="17"/>
        <v>743744.2461452398</v>
      </c>
      <c r="N99" s="41">
        <f t="shared" si="17"/>
        <v>247981.19945680004</v>
      </c>
      <c r="O99" s="41">
        <f t="shared" si="17"/>
        <v>251293.78544908002</v>
      </c>
      <c r="P99" s="41">
        <f t="shared" si="17"/>
        <v>260033.89501754302</v>
      </c>
      <c r="Q99" s="41">
        <f>Q94-Q95+Q96-Q97+Q98</f>
        <v>759308.87992342305</v>
      </c>
      <c r="S99" s="47"/>
      <c r="T99" s="36"/>
      <c r="U99" s="36"/>
      <c r="V99" s="36"/>
    </row>
    <row r="100" spans="1:22" ht="14" x14ac:dyDescent="0.3">
      <c r="A100" s="9" t="s">
        <v>100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1:22" x14ac:dyDescent="0.25">
      <c r="A101" s="5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1:22" ht="15.5" x14ac:dyDescent="0.35">
      <c r="A102" s="8" t="s">
        <v>195</v>
      </c>
      <c r="F102" s="1"/>
      <c r="G102" s="1"/>
      <c r="H102" s="1"/>
      <c r="I102" s="10"/>
      <c r="J102" s="1"/>
      <c r="K102" s="1"/>
      <c r="L102" s="1"/>
      <c r="M102" s="10"/>
      <c r="N102" s="1"/>
      <c r="O102" s="1"/>
      <c r="P102" s="1"/>
      <c r="Q102" s="10" t="s">
        <v>118</v>
      </c>
    </row>
    <row r="103" spans="1:22" ht="13" x14ac:dyDescent="0.3">
      <c r="A103" s="58" t="s">
        <v>87</v>
      </c>
      <c r="B103" s="56" t="s">
        <v>196</v>
      </c>
      <c r="C103" s="56"/>
      <c r="D103" s="56"/>
      <c r="E103" s="56"/>
      <c r="F103" s="56" t="s">
        <v>197</v>
      </c>
      <c r="G103" s="56"/>
      <c r="H103" s="56"/>
      <c r="I103" s="56"/>
      <c r="J103" s="56" t="s">
        <v>198</v>
      </c>
      <c r="K103" s="56"/>
      <c r="L103" s="56"/>
      <c r="M103" s="56"/>
      <c r="N103" s="56" t="s">
        <v>199</v>
      </c>
      <c r="O103" s="56"/>
      <c r="P103" s="56"/>
      <c r="Q103" s="56"/>
    </row>
    <row r="104" spans="1:22" ht="13" x14ac:dyDescent="0.3">
      <c r="A104" s="58"/>
      <c r="B104" s="2" t="s">
        <v>77</v>
      </c>
      <c r="C104" s="2" t="s">
        <v>81</v>
      </c>
      <c r="D104" s="2" t="s">
        <v>82</v>
      </c>
      <c r="E104" s="2" t="s">
        <v>106</v>
      </c>
      <c r="F104" s="2" t="s">
        <v>107</v>
      </c>
      <c r="G104" s="2" t="s">
        <v>108</v>
      </c>
      <c r="H104" s="2" t="s">
        <v>109</v>
      </c>
      <c r="I104" s="2" t="s">
        <v>106</v>
      </c>
      <c r="J104" s="2" t="s">
        <v>110</v>
      </c>
      <c r="K104" s="2" t="s">
        <v>111</v>
      </c>
      <c r="L104" s="2" t="s">
        <v>112</v>
      </c>
      <c r="M104" s="2" t="s">
        <v>106</v>
      </c>
      <c r="N104" s="2" t="s">
        <v>113</v>
      </c>
      <c r="O104" s="2" t="s">
        <v>114</v>
      </c>
      <c r="P104" s="2" t="s">
        <v>115</v>
      </c>
      <c r="Q104" s="2" t="s">
        <v>106</v>
      </c>
    </row>
    <row r="105" spans="1:22" s="37" customFormat="1" ht="13" x14ac:dyDescent="0.3">
      <c r="A105" s="40" t="s">
        <v>105</v>
      </c>
      <c r="B105" s="16">
        <f>'TaxItem Data 12-13'!B189</f>
        <v>218553.14666955004</v>
      </c>
      <c r="C105" s="16">
        <f>'TaxItem Data 12-13'!C189</f>
        <v>226944.61849070998</v>
      </c>
      <c r="D105" s="16">
        <f>'TaxItem Data 12-13'!D189</f>
        <v>393418.42691756994</v>
      </c>
      <c r="E105" s="16">
        <f>'TaxItem Data 12-13'!E189</f>
        <v>838916.19207783008</v>
      </c>
      <c r="F105" s="16">
        <f>'TaxItem Data 12-13'!F189</f>
        <v>229136.44958083</v>
      </c>
      <c r="G105" s="16">
        <f>'TaxItem Data 12-13'!G189</f>
        <v>264992.29322489002</v>
      </c>
      <c r="H105" s="16">
        <f>'TaxItem Data 12-13'!H189</f>
        <v>480028.75340578001</v>
      </c>
      <c r="I105" s="16">
        <f>'TaxItem Data 12-13'!I189</f>
        <v>974157.49621149991</v>
      </c>
      <c r="J105" s="16">
        <f>'TaxItem Data 12-13'!J189</f>
        <v>251695.41177395001</v>
      </c>
      <c r="K105" s="16">
        <f>'TaxItem Data 12-13'!K189</f>
        <v>226566.02814697998</v>
      </c>
      <c r="L105" s="16">
        <f>'TaxItem Data 12-13'!L189</f>
        <v>365167.17131157004</v>
      </c>
      <c r="M105" s="16">
        <f>'TaxItem Data 12-13'!M189</f>
        <v>843428.61123249982</v>
      </c>
      <c r="N105" s="16">
        <f>'TaxItem Data 12-13'!N189</f>
        <v>259504.91813158998</v>
      </c>
      <c r="O105" s="16">
        <f>'TaxItem Data 12-13'!O189</f>
        <v>264529.77430842002</v>
      </c>
      <c r="P105" s="16">
        <f>'TaxItem Data 12-13'!P189</f>
        <v>438567.23888025008</v>
      </c>
      <c r="Q105" s="16">
        <f>'TaxItem Data 12-13'!Q189</f>
        <v>962601.93132026005</v>
      </c>
      <c r="S105" s="47"/>
      <c r="T105" s="36"/>
      <c r="U105" s="36"/>
    </row>
    <row r="106" spans="1:22" s="37" customFormat="1" x14ac:dyDescent="0.25">
      <c r="A106" s="38" t="s">
        <v>117</v>
      </c>
      <c r="B106" s="16">
        <f>'TaxItem Data 12-13'!B191+'TaxItem Data 12-13'!B192+'TaxItem Data 12-13'!B193+'TaxItem Data 12-13'!B194</f>
        <v>4617.2888139499973</v>
      </c>
      <c r="C106" s="16">
        <f>'TaxItem Data 12-13'!C191+'TaxItem Data 12-13'!C192+'TaxItem Data 12-13'!C193+'TaxItem Data 12-13'!C194</f>
        <v>29537.711623893974</v>
      </c>
      <c r="D106" s="16">
        <f>'TaxItem Data 12-13'!D191+'TaxItem Data 12-13'!D192+'TaxItem Data 12-13'!D193+'TaxItem Data 12-13'!D194</f>
        <v>9872.6000000000495</v>
      </c>
      <c r="E106" s="16">
        <f>'TaxItem Data 12-13'!E191+'TaxItem Data 12-13'!E192+'TaxItem Data 12-13'!E193+'TaxItem Data 12-13'!E194</f>
        <v>44027.600437844012</v>
      </c>
      <c r="F106" s="16">
        <f>'TaxItem Data 12-13'!F191+'TaxItem Data 12-13'!F192+'TaxItem Data 12-13'!F193+'TaxItem Data 12-13'!F194</f>
        <v>9258.9888139499999</v>
      </c>
      <c r="G106" s="16">
        <f>'TaxItem Data 12-13'!G191+'TaxItem Data 12-13'!G192+'TaxItem Data 12-13'!G193+'TaxItem Data 12-13'!G194</f>
        <v>15240.08881395</v>
      </c>
      <c r="H106" s="16">
        <f>'TaxItem Data 12-13'!H191+'TaxItem Data 12-13'!H192+'TaxItem Data 12-13'!H193+'TaxItem Data 12-13'!H194</f>
        <v>15240.08881395</v>
      </c>
      <c r="I106" s="16">
        <f>'TaxItem Data 12-13'!I191+'TaxItem Data 12-13'!I192+'TaxItem Data 12-13'!I193+'TaxItem Data 12-13'!I194</f>
        <v>39739.16644185</v>
      </c>
      <c r="J106" s="16">
        <f>'TaxItem Data 12-13'!J191+'TaxItem Data 12-13'!J192+'TaxItem Data 12-13'!J193+'TaxItem Data 12-13'!J194</f>
        <v>15833.567116300002</v>
      </c>
      <c r="K106" s="16">
        <f>'TaxItem Data 12-13'!K191+'TaxItem Data 12-13'!K192+'TaxItem Data 12-13'!K193+'TaxItem Data 12-13'!K194</f>
        <v>12951.6</v>
      </c>
      <c r="L106" s="16">
        <f>'TaxItem Data 12-13'!L191+'TaxItem Data 12-13'!L192+'TaxItem Data 12-13'!L193+'TaxItem Data 12-13'!L194</f>
        <v>17663.8</v>
      </c>
      <c r="M106" s="16">
        <f>'TaxItem Data 12-13'!M191+'TaxItem Data 12-13'!M192+'TaxItem Data 12-13'!M193+'TaxItem Data 12-13'!M194</f>
        <v>46448.967116300002</v>
      </c>
      <c r="N106" s="16">
        <f>'TaxItem Data 12-13'!N191+'TaxItem Data 12-13'!N192+'TaxItem Data 12-13'!N193+'TaxItem Data 12-13'!N194</f>
        <v>22207.209609739999</v>
      </c>
      <c r="O106" s="16">
        <f>'TaxItem Data 12-13'!O191+'TaxItem Data 12-13'!O192+'TaxItem Data 12-13'!O193+'TaxItem Data 12-13'!O194</f>
        <v>23906.899999999998</v>
      </c>
      <c r="P106" s="16">
        <f>'TaxItem Data 12-13'!P191+'TaxItem Data 12-13'!P192+'TaxItem Data 12-13'!P193+'TaxItem Data 12-13'!P194</f>
        <v>15383.566666666668</v>
      </c>
      <c r="Q106" s="16">
        <f>'TaxItem Data 12-13'!Q191+'TaxItem Data 12-13'!Q192+'TaxItem Data 12-13'!Q193+'TaxItem Data 12-13'!Q194</f>
        <v>61497.676276406666</v>
      </c>
      <c r="S106" s="47"/>
      <c r="T106" s="36"/>
      <c r="U106" s="36"/>
    </row>
    <row r="107" spans="1:22" s="37" customFormat="1" ht="13" x14ac:dyDescent="0.3">
      <c r="A107" s="40" t="s">
        <v>104</v>
      </c>
      <c r="B107" s="41">
        <f>B105-B106</f>
        <v>213935.85785560004</v>
      </c>
      <c r="C107" s="41">
        <f t="shared" ref="C107:Q107" si="18">C105-C106</f>
        <v>197406.90686681602</v>
      </c>
      <c r="D107" s="41">
        <f t="shared" si="18"/>
        <v>383545.82691756991</v>
      </c>
      <c r="E107" s="41">
        <f t="shared" si="18"/>
        <v>794888.59163998603</v>
      </c>
      <c r="F107" s="41">
        <f>F105-F106</f>
        <v>219877.46076687999</v>
      </c>
      <c r="G107" s="41">
        <f>G105-G106</f>
        <v>249752.20441094003</v>
      </c>
      <c r="H107" s="41">
        <f>H105-H106</f>
        <v>464788.66459182999</v>
      </c>
      <c r="I107" s="41">
        <f t="shared" si="18"/>
        <v>934418.32976964989</v>
      </c>
      <c r="J107" s="41">
        <f t="shared" si="18"/>
        <v>235861.84465765001</v>
      </c>
      <c r="K107" s="41">
        <f t="shared" si="18"/>
        <v>213614.42814697998</v>
      </c>
      <c r="L107" s="41">
        <f t="shared" si="18"/>
        <v>347503.37131157005</v>
      </c>
      <c r="M107" s="41">
        <f t="shared" si="18"/>
        <v>796979.64411619981</v>
      </c>
      <c r="N107" s="41">
        <f t="shared" si="18"/>
        <v>237297.70852184997</v>
      </c>
      <c r="O107" s="41">
        <f t="shared" si="18"/>
        <v>240622.87430842003</v>
      </c>
      <c r="P107" s="41">
        <f t="shared" si="18"/>
        <v>423183.67221358343</v>
      </c>
      <c r="Q107" s="41">
        <f t="shared" si="18"/>
        <v>901104.25504385342</v>
      </c>
      <c r="S107" s="47"/>
      <c r="T107" s="36"/>
      <c r="U107" s="36"/>
    </row>
    <row r="108" spans="1:22" ht="14" x14ac:dyDescent="0.3">
      <c r="A108" s="9" t="s">
        <v>100</v>
      </c>
    </row>
    <row r="110" spans="1:22" x14ac:dyDescent="0.25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22" x14ac:dyDescent="0.25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</sheetData>
  <mergeCells count="20">
    <mergeCell ref="F70:I70"/>
    <mergeCell ref="J70:M70"/>
    <mergeCell ref="N70:Q70"/>
    <mergeCell ref="F103:I103"/>
    <mergeCell ref="J103:M103"/>
    <mergeCell ref="N103:Q103"/>
    <mergeCell ref="F2:I2"/>
    <mergeCell ref="J2:M2"/>
    <mergeCell ref="N2:Q2"/>
    <mergeCell ref="F35:I35"/>
    <mergeCell ref="J35:M35"/>
    <mergeCell ref="N35:Q35"/>
    <mergeCell ref="A70:A71"/>
    <mergeCell ref="A103:A104"/>
    <mergeCell ref="A2:A3"/>
    <mergeCell ref="A35:A36"/>
    <mergeCell ref="B2:E2"/>
    <mergeCell ref="B35:E35"/>
    <mergeCell ref="B70:E70"/>
    <mergeCell ref="B103:E103"/>
  </mergeCells>
  <phoneticPr fontId="0" type="noConversion"/>
  <pageMargins left="0.75" right="0.75" top="0.66" bottom="0.56999999999999995" header="0.3" footer="0.5"/>
  <pageSetup paperSize="9" scale="55" fitToHeight="3" orientation="landscape" horizontalDpi="300" verticalDpi="300" r:id="rId1"/>
  <headerFooter alignWithMargins="0">
    <oddHeader>&amp;C&amp;"Arial,Bold"&amp;12TANZANIA REVENUE AUTHORITY
Actual Revenue Collections (Quarterly) for 2008/09 by Regions</oddHeader>
  </headerFooter>
  <rowBreaks count="2" manualBreakCount="2">
    <brk id="31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Departmental Data 12-13</vt:lpstr>
      <vt:lpstr>TaxItem Data 12-13</vt:lpstr>
      <vt:lpstr>Regional Data 12-13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 Data Warehouse</dc:creator>
  <cp:lastModifiedBy>Lameck D. Ndinda</cp:lastModifiedBy>
  <cp:lastPrinted>2009-11-05T06:42:35Z</cp:lastPrinted>
  <dcterms:created xsi:type="dcterms:W3CDTF">2006-12-06T22:38:00Z</dcterms:created>
  <dcterms:modified xsi:type="dcterms:W3CDTF">2024-05-14T13:20:08Z</dcterms:modified>
</cp:coreProperties>
</file>